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BND XÃ BA BỂ 2026\Công khai dự toán, QT 2026\Công khai quý II năm 2026\"/>
    </mc:Choice>
  </mc:AlternateContent>
  <xr:revisionPtr revIDLastSave="0" documentId="13_ncr:1_{EA4E02EB-48D5-45AC-972C-932CD587B7D5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BM 54 (Quý II)" sheetId="13" r:id="rId1"/>
    <sheet name="BM 55 (Quý II)" sheetId="14" r:id="rId2"/>
    <sheet name="BM 54" sheetId="12" state="hidden" r:id="rId3"/>
    <sheet name="BM 55" sheetId="10" state="hidden" r:id="rId4"/>
    <sheet name="BM 56.1 (Quý II)" sheetId="15" r:id="rId5"/>
    <sheet name="BM 56.1" sheetId="11" state="hidden" r:id="rId6"/>
    <sheet name="BM 56.2 (Quý II)" sheetId="16" r:id="rId7"/>
    <sheet name="BM 56.2" sheetId="9" state="hidden" r:id="rId8"/>
  </sheets>
  <definedNames>
    <definedName name="___CON1">#REF!</definedName>
    <definedName name="___CON2">#REF!</definedName>
    <definedName name="___NET2">#REF!</definedName>
    <definedName name="__CON1">#REF!</definedName>
    <definedName name="__CON2">#REF!</definedName>
    <definedName name="__NET2">#REF!</definedName>
    <definedName name="_1">#REF!</definedName>
    <definedName name="_2">#REF!</definedName>
    <definedName name="_CON1">#REF!</definedName>
    <definedName name="_CON2">#REF!</definedName>
    <definedName name="_Fill" hidden="1">#REF!</definedName>
    <definedName name="_NET2">#REF!</definedName>
    <definedName name="_Order1" hidden="1">255</definedName>
    <definedName name="_Order2" hidden="1">255</definedName>
    <definedName name="_Sort" hidden="1">#REF!</definedName>
    <definedName name="A">#REF!</definedName>
    <definedName name="AA">#REF!</definedName>
    <definedName name="ADP">#REF!</definedName>
    <definedName name="AKHAC">#REF!</definedName>
    <definedName name="ALTINH">#REF!</definedName>
    <definedName name="Anguon">#REF!</definedName>
    <definedName name="ANN">#REF!</definedName>
    <definedName name="ANQD">#REF!</definedName>
    <definedName name="ANQQH">#REF!</definedName>
    <definedName name="ANSNN">#REF!</definedName>
    <definedName name="ANSNNxnk">#REF!</definedName>
    <definedName name="APC">#REF!</definedName>
    <definedName name="ATW">#REF!</definedName>
    <definedName name="B">#REF!</definedName>
    <definedName name="BB">#REF!</definedName>
    <definedName name="BOQ">#REF!</definedName>
    <definedName name="BVCISUMMARY">#REF!</definedName>
    <definedName name="BVTINH" hidden="1">{"'Sheet1'!$L$16"}</definedName>
    <definedName name="C_">#REF!</definedName>
    <definedName name="Can_doi">#REF!</definedName>
    <definedName name="CC">#REF!</definedName>
    <definedName name="CLVL">#REF!</definedName>
    <definedName name="COMMON">#REF!</definedName>
    <definedName name="CON_EQP_COS">#REF!</definedName>
    <definedName name="COVER">#REF!</definedName>
    <definedName name="CPC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_xlnm.Database">#REF!</definedName>
    <definedName name="DKTINH" hidden="1">{"'Sheet1'!$L$16"}</definedName>
    <definedName name="DNNN">#REF!</definedName>
    <definedName name="DSUMDATA">#REF!</definedName>
    <definedName name="end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fuji">#REF!</definedName>
    <definedName name="g" hidden="1">{"'Sheet1'!$L$16"}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DLAB_COST">#REF!</definedName>
    <definedName name="INDMANP">#REF!</definedName>
    <definedName name="Khac">#REF!</definedName>
    <definedName name="Khong_can_doi">#REF!</definedName>
    <definedName name="LN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QD">#REF!</definedName>
    <definedName name="NQQH">#REF!</definedName>
    <definedName name="NSNN">#REF!</definedName>
    <definedName name="PC">#REF!</definedName>
    <definedName name="Phan_cap">#REF!</definedName>
    <definedName name="Phi_le_phi">#REF!</definedName>
    <definedName name="PK">#REF!</definedName>
    <definedName name="PRINT_AREA_MI">#REF!</definedName>
    <definedName name="_xlnm.Print_Titles" localSheetId="3">'BM 55'!$8:$10</definedName>
    <definedName name="_xlnm.Print_Titles" localSheetId="1">'BM 55 (Quý II)'!$8:$10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SORT">#REF!</definedName>
    <definedName name="SPEC">#REF!</definedName>
    <definedName name="SPECSUMMARY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_xlnm.Extract">#REF!</definedName>
    <definedName name="TW">#REF!</definedName>
    <definedName name="VARIINST">#REF!</definedName>
    <definedName name="VARIPURC">#REF!</definedName>
    <definedName name="_xlnm.Print_Area">#REF!</definedName>
    <definedName name="W">#REF!</definedName>
    <definedName name="X">#REF!</definedName>
    <definedName name="Z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3" l="1"/>
  <c r="E16" i="13"/>
  <c r="E10" i="16"/>
  <c r="K8" i="16"/>
  <c r="J8" i="16"/>
  <c r="I8" i="16"/>
  <c r="H8" i="16"/>
  <c r="G8" i="16"/>
  <c r="F8" i="16"/>
  <c r="E8" i="16"/>
  <c r="D8" i="16"/>
  <c r="C8" i="16"/>
  <c r="E17" i="15"/>
  <c r="E15" i="15"/>
  <c r="D13" i="15"/>
  <c r="D12" i="15" s="1"/>
  <c r="F20" i="15"/>
  <c r="F19" i="15"/>
  <c r="E20" i="15" l="1"/>
  <c r="E19" i="15"/>
  <c r="E14" i="15"/>
  <c r="F24" i="15"/>
  <c r="C17" i="15"/>
  <c r="F17" i="15" s="1"/>
  <c r="C13" i="15"/>
  <c r="C12" i="15" s="1"/>
  <c r="C11" i="15" s="1"/>
  <c r="D11" i="15"/>
  <c r="E28" i="13"/>
  <c r="D28" i="13"/>
  <c r="E30" i="13"/>
  <c r="E29" i="13"/>
  <c r="E21" i="13"/>
  <c r="D21" i="13"/>
  <c r="E23" i="13"/>
  <c r="E22" i="13"/>
  <c r="E20" i="13"/>
  <c r="E18" i="13"/>
  <c r="E50" i="14"/>
  <c r="E49" i="14" s="1"/>
  <c r="D49" i="14"/>
  <c r="E52" i="14"/>
  <c r="F52" i="14" s="1"/>
  <c r="F50" i="14"/>
  <c r="E11" i="14"/>
  <c r="E12" i="14"/>
  <c r="D11" i="14"/>
  <c r="D12" i="14"/>
  <c r="E30" i="14"/>
  <c r="F30" i="14" s="1"/>
  <c r="E24" i="14"/>
  <c r="F23" i="14"/>
  <c r="E23" i="14"/>
  <c r="E22" i="14"/>
  <c r="E20" i="14"/>
  <c r="E18" i="14"/>
  <c r="E19" i="14"/>
  <c r="E16" i="14"/>
  <c r="F16" i="14" s="1"/>
  <c r="E15" i="14"/>
  <c r="F15" i="14" s="1"/>
  <c r="E14" i="14"/>
  <c r="E13" i="14"/>
  <c r="C52" i="14"/>
  <c r="C49" i="14"/>
  <c r="F24" i="14"/>
  <c r="C20" i="14"/>
  <c r="F19" i="14"/>
  <c r="C18" i="14"/>
  <c r="C13" i="14"/>
  <c r="C12" i="14" s="1"/>
  <c r="E12" i="13"/>
  <c r="F14" i="15" l="1"/>
  <c r="E13" i="15"/>
  <c r="E12" i="15" s="1"/>
  <c r="E11" i="15" s="1"/>
  <c r="F11" i="15" s="1"/>
  <c r="F12" i="15"/>
  <c r="F13" i="15"/>
  <c r="F49" i="14"/>
  <c r="F20" i="14"/>
  <c r="F18" i="14"/>
  <c r="C11" i="14"/>
  <c r="F11" i="14" s="1"/>
  <c r="F12" i="14"/>
  <c r="F13" i="14"/>
  <c r="C30" i="13"/>
  <c r="F30" i="13" s="1"/>
  <c r="F29" i="13"/>
  <c r="E27" i="13"/>
  <c r="D27" i="13"/>
  <c r="C27" i="13"/>
  <c r="F27" i="13" s="1"/>
  <c r="F23" i="13"/>
  <c r="F22" i="13"/>
  <c r="C21" i="13"/>
  <c r="F21" i="13" s="1"/>
  <c r="F20" i="13"/>
  <c r="C20" i="13"/>
  <c r="C18" i="13"/>
  <c r="C17" i="13" s="1"/>
  <c r="C16" i="13" s="1"/>
  <c r="E17" i="13"/>
  <c r="F17" i="13" s="1"/>
  <c r="D17" i="13"/>
  <c r="F12" i="13"/>
  <c r="F11" i="13"/>
  <c r="C11" i="13"/>
  <c r="E12" i="11"/>
  <c r="E11" i="11"/>
  <c r="F11" i="11" s="1"/>
  <c r="F12" i="11"/>
  <c r="F13" i="11"/>
  <c r="F14" i="11"/>
  <c r="F17" i="11"/>
  <c r="F19" i="11"/>
  <c r="F24" i="11"/>
  <c r="D11" i="11"/>
  <c r="D12" i="11"/>
  <c r="C11" i="11"/>
  <c r="C12" i="11"/>
  <c r="C17" i="11"/>
  <c r="C13" i="11"/>
  <c r="F12" i="10"/>
  <c r="F13" i="10"/>
  <c r="F15" i="10"/>
  <c r="F16" i="10"/>
  <c r="F18" i="10"/>
  <c r="F19" i="10"/>
  <c r="F20" i="10"/>
  <c r="F24" i="10"/>
  <c r="F30" i="10"/>
  <c r="F49" i="10"/>
  <c r="F50" i="10"/>
  <c r="F52" i="10"/>
  <c r="F11" i="10"/>
  <c r="C11" i="10"/>
  <c r="C13" i="10"/>
  <c r="C12" i="10"/>
  <c r="C20" i="10"/>
  <c r="C18" i="10"/>
  <c r="C49" i="10"/>
  <c r="C52" i="10"/>
  <c r="F28" i="12"/>
  <c r="C28" i="12"/>
  <c r="F18" i="12"/>
  <c r="F20" i="12"/>
  <c r="C17" i="12"/>
  <c r="C20" i="12"/>
  <c r="C18" i="12"/>
  <c r="F16" i="12"/>
  <c r="F17" i="12"/>
  <c r="F21" i="12"/>
  <c r="F22" i="12"/>
  <c r="F23" i="12"/>
  <c r="F27" i="12"/>
  <c r="F29" i="12"/>
  <c r="F30" i="12"/>
  <c r="F11" i="12"/>
  <c r="F12" i="12"/>
  <c r="E27" i="12"/>
  <c r="E17" i="12"/>
  <c r="E16" i="12"/>
  <c r="C27" i="12"/>
  <c r="C30" i="12"/>
  <c r="D27" i="12"/>
  <c r="D16" i="12"/>
  <c r="D17" i="12"/>
  <c r="C11" i="12"/>
  <c r="C16" i="12"/>
  <c r="C21" i="12"/>
  <c r="F18" i="13" l="1"/>
  <c r="F16" i="13"/>
  <c r="C28" i="13"/>
  <c r="F28" i="13" s="1"/>
  <c r="D8" i="9"/>
  <c r="F8" i="9"/>
  <c r="G8" i="9"/>
  <c r="H8" i="9"/>
  <c r="I8" i="9"/>
  <c r="J8" i="9"/>
  <c r="K8" i="9"/>
  <c r="C8" i="9" l="1"/>
  <c r="E10" i="9"/>
  <c r="E8" i="9" s="1"/>
</calcChain>
</file>

<file path=xl/sharedStrings.xml><?xml version="1.0" encoding="utf-8"?>
<sst xmlns="http://schemas.openxmlformats.org/spreadsheetml/2006/main" count="544" uniqueCount="150">
  <si>
    <t>Nội dung</t>
  </si>
  <si>
    <t>Dự toán</t>
  </si>
  <si>
    <t>A</t>
  </si>
  <si>
    <t>B</t>
  </si>
  <si>
    <t>4=3/1</t>
  </si>
  <si>
    <t>TỔNG THU NSNN TRÊN ĐỊA BÀN</t>
  </si>
  <si>
    <t>I</t>
  </si>
  <si>
    <t>II</t>
  </si>
  <si>
    <t>III</t>
  </si>
  <si>
    <t>Thu từ hoạt động xuất nhập khẩu</t>
  </si>
  <si>
    <t>IV</t>
  </si>
  <si>
    <t>TỔNG THU NGÂN SÁCH ĐỊA PHƯƠNG</t>
  </si>
  <si>
    <t>Thu NSĐP được hưởng theo phân cấp</t>
  </si>
  <si>
    <t>Thu bổ sung từ ngân sách cấp trên</t>
  </si>
  <si>
    <t>Thu từ quỹ dự trữ tài chính</t>
  </si>
  <si>
    <t>Thu kết dư</t>
  </si>
  <si>
    <t>V</t>
  </si>
  <si>
    <t>Thu chuyển nguồn từ năm trước chuyển sang</t>
  </si>
  <si>
    <t>C</t>
  </si>
  <si>
    <t>TỔNG CHI NSĐP</t>
  </si>
  <si>
    <t>Chi cân đối ngân sách địa phương</t>
  </si>
  <si>
    <t>Chi đầu tư phát triển</t>
  </si>
  <si>
    <t>Chi thường xuyên</t>
  </si>
  <si>
    <t>Chi cho vay</t>
  </si>
  <si>
    <t>Chi viện trợ</t>
  </si>
  <si>
    <t>Chi bổ sung quỹ dự trữ tài chính</t>
  </si>
  <si>
    <t>Các nhiệm vụ chi khác</t>
  </si>
  <si>
    <t>Chi chuyển nguồn sang năm sau</t>
  </si>
  <si>
    <t>Thuế thu nhập cá nhân</t>
  </si>
  <si>
    <t>Các loại phí, lệ phí</t>
  </si>
  <si>
    <t>-</t>
  </si>
  <si>
    <t>Thuế sử dụng đất phi nông nghiệp</t>
  </si>
  <si>
    <t>Thu tiền sử dụng đất</t>
  </si>
  <si>
    <t>Thu từ khai thác, xử lý tài sản công xử lý theo quy định của pháp luật về quản lý, sử dụng tài sản công</t>
  </si>
  <si>
    <t>Thu khác ngân sách</t>
  </si>
  <si>
    <t>Thuế TTĐB</t>
  </si>
  <si>
    <t>THU NSĐP ĐƯỢC HƯỞNG THEO PHÂN CẤP</t>
  </si>
  <si>
    <t>Thuế GTGT (phần NSĐP hưởng 30%)</t>
  </si>
  <si>
    <t>Chi đầu tư phát triển theo ngành, lĩnh vực</t>
  </si>
  <si>
    <t>VI</t>
  </si>
  <si>
    <t>VII</t>
  </si>
  <si>
    <t>Dự phòng ngân sách nhà nước</t>
  </si>
  <si>
    <t>VIII</t>
  </si>
  <si>
    <t>Chi cải cách tiền lương, tinh giản biên chế</t>
  </si>
  <si>
    <t>IX</t>
  </si>
  <si>
    <t>Chi thường xuyên thực hiện các chế độ, chính sách</t>
  </si>
  <si>
    <t>Đơn vị:  đồng</t>
  </si>
  <si>
    <t>Lũy kế</t>
  </si>
  <si>
    <t>Ước thực hiện quý so (%)</t>
  </si>
  <si>
    <t>Ước thực hiện</t>
  </si>
  <si>
    <t>Các khoản thu NSĐP hưởng 100%</t>
  </si>
  <si>
    <t>Các khoản thu phân chia NSĐP theo tỷ lệ %</t>
  </si>
  <si>
    <t>Chi từ nguồn bổ sung có mục tiêu từ NSTW cho NSĐP</t>
  </si>
  <si>
    <t>Hoàn các khoản thu khác</t>
  </si>
  <si>
    <t>Từ các khoản thu phân chia giữa NSTW và NSĐP</t>
  </si>
  <si>
    <t>Chi chương trình mục tiêu quốc gia</t>
  </si>
  <si>
    <t>Chi đầu tư thực hiện các chương trình, nhiệm vụ, dự án</t>
  </si>
  <si>
    <t>Chi thực hiện các chương trình mục tiêu quốc gia</t>
  </si>
  <si>
    <t>Quý 1</t>
  </si>
  <si>
    <t>Mẫu biểu số 56.2</t>
  </si>
  <si>
    <t>TÌNH HÌNH SỬ DỤNG DỰ PHÒNG NGÂN SÁCH ĐỊA PHƯƠNG, DỰ PHÒNG NGÂN SÁCH TRUNG ƯƠNG BỔ SUNG CÓ MỤC TIÊU CHO ĐỊA PHƯƠNG VÀ QUỸ DỰ TRỮ TÀI CHÍNH</t>
  </si>
  <si>
    <t>STT</t>
  </si>
  <si>
    <t>Dự phòng ngân sách địa phương</t>
  </si>
  <si>
    <t>Dự phòng ngân sách trung ương bổ sung có mục tiêu cho địa phương</t>
  </si>
  <si>
    <t>Quỹ dự trữ tài chính</t>
  </si>
  <si>
    <t>Dự toán HĐND quyết định</t>
  </si>
  <si>
    <t>Lũy kế đã sử dụng</t>
  </si>
  <si>
    <t>Còn lại</t>
  </si>
  <si>
    <t>Số NSTW bổ sung</t>
  </si>
  <si>
    <t>Số đã phân bổ</t>
  </si>
  <si>
    <t>Số dư đầu năm</t>
  </si>
  <si>
    <t>3=1-2</t>
  </si>
  <si>
    <t>6=4-5</t>
  </si>
  <si>
    <t>9=7-8</t>
  </si>
  <si>
    <t>Tổng số</t>
  </si>
  <si>
    <r>
      <rPr>
        <sz val="10"/>
        <color rgb="FF000000"/>
        <rFont val="Times New Roman"/>
      </rPr>
      <t xml:space="preserve">Đơn vị: </t>
    </r>
    <r>
      <rPr>
        <sz val="10"/>
        <color rgb="FF000000"/>
        <rFont val="Times New Roman"/>
      </rPr>
      <t xml:space="preserve"> Đồng</t>
    </r>
  </si>
  <si>
    <t/>
  </si>
  <si>
    <r>
      <rPr>
        <b/>
        <sz val="10"/>
        <color rgb="FF000000"/>
        <rFont val="Times New Roman"/>
      </rPr>
      <t xml:space="preserve">Ước </t>
    </r>
    <r>
      <rPr>
        <b/>
        <sz val="10"/>
        <color rgb="FF000000"/>
        <rFont val="Times New Roman"/>
      </rPr>
      <t>0</t>
    </r>
    <r>
      <rPr>
        <b/>
        <sz val="10"/>
        <color rgb="FF000000"/>
        <rFont val="Times New Roman"/>
      </rPr>
      <t xml:space="preserve"> tháng so (%)</t>
    </r>
  </si>
  <si>
    <t>NỘI DUNG</t>
  </si>
  <si>
    <t>Dự toán</t>
  </si>
  <si>
    <r>
      <rPr>
        <b/>
        <sz val="10"/>
        <color rgb="FF000000"/>
        <rFont val="Times New Roman"/>
      </rPr>
      <t xml:space="preserve">Cùng kỳ 
</t>
    </r>
    <r>
      <rPr>
        <b/>
        <sz val="10"/>
        <color rgb="FF000000"/>
        <rFont val="Times New Roman"/>
      </rPr>
      <t xml:space="preserve">năm </t>
    </r>
    <r>
      <rPr>
        <b/>
        <sz val="10"/>
        <color rgb="FF000000"/>
        <rFont val="Times New Roman"/>
      </rPr>
      <t>2026</t>
    </r>
  </si>
  <si>
    <t>1</t>
  </si>
  <si>
    <t>2</t>
  </si>
  <si>
    <t>3</t>
  </si>
  <si>
    <t>4</t>
  </si>
  <si>
    <t>5</t>
  </si>
  <si>
    <t>Thu nội địa không kể dầu thô</t>
  </si>
  <si>
    <t>Thu từ khu vực doanh nghiệp do Nhà nước giữ vai trò chủ đạo</t>
  </si>
  <si>
    <t>Thu từ khu vực doanh nghiệp có vốn đầu tư nước ngoài</t>
  </si>
  <si>
    <t>Thu từ khu vực kinh tế ngoài quốc doanh</t>
  </si>
  <si>
    <t>Thuế bảo vệ môi trường do cơ quan thuế thực hiện</t>
  </si>
  <si>
    <t>6</t>
  </si>
  <si>
    <t>Trđó: Lệ phí trước bạ</t>
  </si>
  <si>
    <t>7</t>
  </si>
  <si>
    <t xml:space="preserve">Các khoản thu về nhà, đất </t>
  </si>
  <si>
    <t>Thuế sử dụng đất nông nghiệp</t>
  </si>
  <si>
    <t xml:space="preserve">Thu tiền cho thuê đất, thuê mặt nước </t>
  </si>
  <si>
    <t>Thu tiền cho thuê và bán nhà ở thuộc sở hữu nhà nước</t>
  </si>
  <si>
    <t>8</t>
  </si>
  <si>
    <t>9</t>
  </si>
  <si>
    <t>Thu từ hoạt động xổ số kiến thiết</t>
  </si>
  <si>
    <t>10</t>
  </si>
  <si>
    <t>Thu tiền cấp quyền khai thác khoáng sản, tài nguyên nước, cấp quyền sử dụng tần số vô tuyến điện, thu tiền sử dụng khu vực biển</t>
  </si>
  <si>
    <t>11</t>
  </si>
  <si>
    <t>Thu tiền cấp quyền khai thác vùng biển</t>
  </si>
  <si>
    <t>12</t>
  </si>
  <si>
    <t>13</t>
  </si>
  <si>
    <t xml:space="preserve">Thu từ quỹ đất công ích và thu hoa lợi công sản khác </t>
  </si>
  <si>
    <t>14</t>
  </si>
  <si>
    <t>Thu hồi vốn,cổ tức, lợi nhuận, lợi nhuận sau thuế, chênh lệch thu chi của NHNN</t>
  </si>
  <si>
    <t>Thu hồi vốn của Nhà nước tại các tổ chức kinh tế</t>
  </si>
  <si>
    <t>Thu cổ tức, lợi nhuận, lợi nhuậu sau thuế, chênh lệch thu chi của Ngân hàng Nhà nước</t>
  </si>
  <si>
    <t>Thu về dầu thô</t>
  </si>
  <si>
    <t>Thu cân đối từ hoạt động xuất nhập khẩu</t>
  </si>
  <si>
    <t>Thuế xuất khẩu</t>
  </si>
  <si>
    <t>Thuế nhập khẩu</t>
  </si>
  <si>
    <t>Thuế tiêu thụ đặc biệt hàng nhập khẩu</t>
  </si>
  <si>
    <t>Thuế giá trị gia tăng hàng nhập khẩu</t>
  </si>
  <si>
    <t>Thuế bổ sung đối với hàng hoá nhập khẩu vào Việt Nam</t>
  </si>
  <si>
    <t>Thuế bảo vệ môi trường hàng nhập khẩu</t>
  </si>
  <si>
    <t>Thu khác</t>
  </si>
  <si>
    <t>Thu Viện trợ</t>
  </si>
  <si>
    <t>Hoàn thuế GTGT, thuế TTĐB và các khoản thu khác</t>
  </si>
  <si>
    <t>Hoàn thuế GTGT</t>
  </si>
  <si>
    <t>TỔNG SỐ</t>
  </si>
  <si>
    <t>CHI CÂN ĐỐI NGÂN SÁCH ĐỊA PHƯƠNG</t>
  </si>
  <si>
    <t>Chi trả lãi, phí tiền vay</t>
  </si>
  <si>
    <t>Chi thường xuyên theo lĩnh vực</t>
  </si>
  <si>
    <t>Trong đó:</t>
  </si>
  <si>
    <t>- Chi giáo dục, đào tạo và dạy nghề</t>
  </si>
  <si>
    <t>- Chi khoa học, công nghệ, đổi mới sáng tạo và chuyển đổi số</t>
  </si>
  <si>
    <t>CHI TỪ NGUỒN BỔ SUNG CÓ MỤC TIÊU TỪ NSTW CHO NSĐP</t>
  </si>
  <si>
    <r>
      <rPr>
        <b/>
        <sz val="10"/>
        <color rgb="FF000000"/>
        <rFont val="Times New Roman"/>
      </rPr>
      <t xml:space="preserve">Ước </t>
    </r>
    <r>
      <rPr>
        <b/>
        <sz val="10"/>
        <color rgb="FF000000"/>
        <rFont val="Times New Roman"/>
      </rPr>
      <t>Quý 1</t>
    </r>
    <r>
      <rPr>
        <b/>
        <sz val="10"/>
        <color rgb="FF000000"/>
        <rFont val="Times New Roman"/>
      </rPr>
      <t xml:space="preserve">  so (%)</t>
    </r>
  </si>
  <si>
    <t xml:space="preserve">Lũy kế </t>
  </si>
  <si>
    <t>Bổ sung cân đối</t>
  </si>
  <si>
    <t>Bổ sung có mục tiêu</t>
  </si>
  <si>
    <t>Dự phòng NSNN</t>
  </si>
  <si>
    <t>ỦY BAN NHÂN DÂN XÃ BA BỂ</t>
  </si>
  <si>
    <r>
      <t xml:space="preserve">TÌNH HÌNH CÂN ĐỐI NSĐP QUÝ 1 NĂM 2026
</t>
    </r>
    <r>
      <rPr>
        <i/>
        <sz val="11"/>
        <color rgb="FF000000"/>
        <rFont val="Times New Roman"/>
      </rPr>
      <t xml:space="preserve">(Theo Quyết định số 282/QĐ-UBND ngày 09/4/2026 của UBND xã Ba Bể)
Từ ngày 01/01/2026 đến ngày 31/03/2026
</t>
    </r>
  </si>
  <si>
    <r>
      <t xml:space="preserve">ƯỚC THỰC HIỆN THU NSNN QUÝ I NĂM 2026
</t>
    </r>
    <r>
      <rPr>
        <i/>
        <sz val="11"/>
        <color rgb="FF000000"/>
        <rFont val="Times New Roman"/>
      </rPr>
      <t>(Theo Quyết định số 282/QĐ-UBND ngày 09/4/2026 của UBND xã Ba Bể)
Từ ngày 01/01/2026 đến ngày 31/03/2026</t>
    </r>
  </si>
  <si>
    <t>Quý I</t>
  </si>
  <si>
    <r>
      <t xml:space="preserve">ƯỚC THỰC HIỆN CHI NSNN QUÝ I  NĂM 2026
</t>
    </r>
    <r>
      <rPr>
        <i/>
        <sz val="11"/>
        <color rgb="FF000000"/>
        <rFont val="Times New Roman"/>
      </rPr>
      <t>(Theo Quyết định số 282/QĐ-UBND ngày 09/4/2026 của UBND xã Ba Bể)
Từ ngày 01/01/2026 đến ngày 31/03/2026</t>
    </r>
  </si>
  <si>
    <t>(Theo Quyết định số 282/QĐ-UBND ngày 09/4/2026 của UBND xã Ba Bể)</t>
  </si>
  <si>
    <t>Quý 2</t>
  </si>
  <si>
    <t>Ước Quý 2  so (%)</t>
  </si>
  <si>
    <r>
      <t xml:space="preserve">ƯỚC THỰC HIỆN THU NSNN QUÝ II NĂM 2026
</t>
    </r>
    <r>
      <rPr>
        <i/>
        <sz val="11"/>
        <color rgb="FF000000"/>
        <rFont val="Times New Roman"/>
      </rPr>
      <t>(Theo Quyết định số 547/QĐ-UBND ngày 08/7/2026 của UBND xã Ba Bể)
Từ ngày 01/4/2026 đến ngày 30/6/2026</t>
    </r>
  </si>
  <si>
    <t>Quý II</t>
  </si>
  <si>
    <t>(Theo Quyết định số 547/QĐ-UBND ngày 08/7/2026 của UBND xã Ba Bể)</t>
  </si>
  <si>
    <r>
      <t xml:space="preserve">ƯỚC THỰC HIỆN CHI NSNN QUÝ II  NĂM 2026
</t>
    </r>
    <r>
      <rPr>
        <i/>
        <sz val="11"/>
        <color rgb="FF000000"/>
        <rFont val="Times New Roman"/>
      </rPr>
      <t>(Theo Quyết định số 547/QĐ-UBND ngày 08/7/2026 của UBND xã Ba Bể)
Từ ngày 01/4/2026 đến ngày 30/6/2026</t>
    </r>
  </si>
  <si>
    <r>
      <t xml:space="preserve">TÌNH HÌNH CÂN ĐỐI NSĐP QUÝ II NĂM 2026
</t>
    </r>
    <r>
      <rPr>
        <i/>
        <sz val="11"/>
        <color rgb="FF000000"/>
        <rFont val="Times New Roman"/>
      </rPr>
      <t xml:space="preserve">(Theo Quyết định số 547/QĐ-UBND ngày 08/7/2026 của UBND xã Ba Bể)
Từ ngày 01/4/2026 đến ngày 30/6/2026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</si>
</sst>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₫_-;\-* #,##0\ _₫_-;_-* &quot;-&quot;\ _₫_-;_-@_-"/>
    <numFmt numFmtId="165" formatCode="[$-1042A]#,###"/>
  </numFmts>
  <fonts count="29">
    <font>
      <sz val="12"/>
      <color theme="1"/>
      <name val="Times New Roman"/>
      <family val="2"/>
      <charset val="163"/>
    </font>
    <font>
      <sz val="12"/>
      <color theme="1"/>
      <name val="Times New Roman"/>
      <family val="2"/>
      <charset val="163"/>
    </font>
    <font>
      <b/>
      <sz val="12"/>
      <color theme="1"/>
      <name val="Times New Roman"/>
      <family val="1"/>
    </font>
    <font>
      <sz val="11"/>
      <color theme="1"/>
      <name val="Arial"/>
      <family val="2"/>
      <scheme val="minor"/>
    </font>
    <font>
      <sz val="13"/>
      <name val="VnTime"/>
    </font>
    <font>
      <b/>
      <sz val="8"/>
      <color rgb="FF000000"/>
      <name val="Times New Roman"/>
      <family val="1"/>
    </font>
    <font>
      <i/>
      <sz val="9"/>
      <color rgb="FF000000"/>
      <name val="Arial"/>
      <family val="2"/>
    </font>
    <font>
      <sz val="12"/>
      <color theme="1"/>
      <name val="Times New Roman"/>
      <family val="1"/>
    </font>
    <font>
      <sz val="11"/>
      <color rgb="FF000000"/>
      <name val="Arial"/>
      <family val="2"/>
      <scheme val="minor"/>
    </font>
    <font>
      <sz val="11"/>
      <name val="Arial"/>
    </font>
    <font>
      <b/>
      <sz val="10"/>
      <color rgb="FF000000"/>
      <name val="Times New Roman"/>
    </font>
    <font>
      <i/>
      <sz val="11"/>
      <color rgb="FF000000"/>
      <name val="Times New Roman"/>
    </font>
    <font>
      <sz val="10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Arial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  <scheme val="major"/>
    </font>
    <font>
      <i/>
      <sz val="12"/>
      <color rgb="FF000000"/>
      <name val="Times New Roman"/>
      <family val="1"/>
      <scheme val="major"/>
    </font>
    <font>
      <b/>
      <sz val="8"/>
      <color rgb="FFFF0000"/>
      <name val="Times New Roman"/>
      <family val="1"/>
    </font>
    <font>
      <sz val="8"/>
      <color rgb="FFFF000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sz val="8"/>
      <color rgb="FF000000"/>
      <name val="Times New Roman"/>
      <family val="1"/>
    </font>
    <font>
      <i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4" fillId="0" borderId="0"/>
    <xf numFmtId="0" fontId="8" fillId="0" borderId="0"/>
    <xf numFmtId="0" fontId="8" fillId="0" borderId="0"/>
  </cellStyleXfs>
  <cellXfs count="92">
    <xf numFmtId="0" fontId="0" fillId="0" borderId="0" xfId="0"/>
    <xf numFmtId="0" fontId="6" fillId="0" borderId="0" xfId="0" applyFont="1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7" fillId="0" borderId="3" xfId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9" fillId="0" borderId="0" xfId="5" applyFont="1"/>
    <xf numFmtId="0" fontId="10" fillId="0" borderId="5" xfId="6" applyFont="1" applyBorder="1" applyAlignment="1">
      <alignment horizontal="center" vertical="top" wrapText="1" readingOrder="1"/>
    </xf>
    <xf numFmtId="0" fontId="10" fillId="0" borderId="2" xfId="6" applyFont="1" applyBorder="1" applyAlignment="1">
      <alignment horizontal="center" vertical="top" wrapText="1" readingOrder="1"/>
    </xf>
    <xf numFmtId="0" fontId="10" fillId="0" borderId="10" xfId="6" applyFont="1" applyBorder="1" applyAlignment="1">
      <alignment horizontal="center" vertical="top" wrapText="1" readingOrder="1"/>
    </xf>
    <xf numFmtId="0" fontId="12" fillId="0" borderId="10" xfId="6" applyFont="1" applyBorder="1" applyAlignment="1">
      <alignment horizontal="center" vertical="top" wrapText="1" readingOrder="1"/>
    </xf>
    <xf numFmtId="0" fontId="12" fillId="0" borderId="2" xfId="6" applyFont="1" applyBorder="1" applyAlignment="1">
      <alignment horizontal="center" vertical="top" wrapText="1" readingOrder="1"/>
    </xf>
    <xf numFmtId="0" fontId="13" fillId="0" borderId="2" xfId="6" applyFont="1" applyBorder="1" applyAlignment="1">
      <alignment horizontal="center" vertical="top" wrapText="1" readingOrder="1"/>
    </xf>
    <xf numFmtId="0" fontId="13" fillId="0" borderId="2" xfId="6" applyFont="1" applyBorder="1" applyAlignment="1">
      <alignment vertical="top" wrapText="1" readingOrder="1"/>
    </xf>
    <xf numFmtId="165" fontId="13" fillId="0" borderId="2" xfId="6" applyNumberFormat="1" applyFont="1" applyBorder="1" applyAlignment="1">
      <alignment horizontal="right" vertical="top" wrapText="1" readingOrder="1"/>
    </xf>
    <xf numFmtId="0" fontId="14" fillId="0" borderId="2" xfId="6" applyFont="1" applyBorder="1" applyAlignment="1">
      <alignment horizontal="center" vertical="top" wrapText="1" readingOrder="1"/>
    </xf>
    <xf numFmtId="0" fontId="14" fillId="0" borderId="2" xfId="6" applyFont="1" applyBorder="1" applyAlignment="1">
      <alignment vertical="top" wrapText="1" readingOrder="1"/>
    </xf>
    <xf numFmtId="165" fontId="14" fillId="0" borderId="2" xfId="6" applyNumberFormat="1" applyFont="1" applyBorder="1" applyAlignment="1">
      <alignment horizontal="right" vertical="top" wrapText="1" readingOrder="1"/>
    </xf>
    <xf numFmtId="0" fontId="15" fillId="0" borderId="2" xfId="6" applyFont="1" applyBorder="1" applyAlignment="1">
      <alignment horizontal="center" vertical="top" wrapText="1" readingOrder="1"/>
    </xf>
    <xf numFmtId="0" fontId="15" fillId="0" borderId="2" xfId="6" applyFont="1" applyBorder="1" applyAlignment="1">
      <alignment vertical="top" wrapText="1" readingOrder="1"/>
    </xf>
    <xf numFmtId="165" fontId="15" fillId="0" borderId="2" xfId="6" applyNumberFormat="1" applyFont="1" applyBorder="1" applyAlignment="1">
      <alignment horizontal="right" vertical="top" wrapText="1" readingOrder="1"/>
    </xf>
    <xf numFmtId="0" fontId="10" fillId="0" borderId="11" xfId="6" applyFont="1" applyBorder="1" applyAlignment="1">
      <alignment horizontal="center" vertical="top" wrapText="1" readingOrder="1"/>
    </xf>
    <xf numFmtId="0" fontId="12" fillId="0" borderId="11" xfId="6" applyFont="1" applyBorder="1" applyAlignment="1">
      <alignment horizontal="center" vertical="top" wrapText="1" readingOrder="1"/>
    </xf>
    <xf numFmtId="165" fontId="13" fillId="0" borderId="11" xfId="6" applyNumberFormat="1" applyFont="1" applyBorder="1" applyAlignment="1">
      <alignment horizontal="right" vertical="top" wrapText="1" readingOrder="1"/>
    </xf>
    <xf numFmtId="165" fontId="14" fillId="0" borderId="11" xfId="6" applyNumberFormat="1" applyFont="1" applyBorder="1" applyAlignment="1">
      <alignment horizontal="right" vertical="top" wrapText="1" readingOrder="1"/>
    </xf>
    <xf numFmtId="165" fontId="15" fillId="0" borderId="11" xfId="6" applyNumberFormat="1" applyFont="1" applyBorder="1" applyAlignment="1">
      <alignment horizontal="right" vertical="top" wrapText="1" readingOrder="1"/>
    </xf>
    <xf numFmtId="0" fontId="10" fillId="0" borderId="1" xfId="6" applyFont="1" applyBorder="1" applyAlignment="1">
      <alignment horizontal="center" vertical="top" wrapText="1" readingOrder="1"/>
    </xf>
    <xf numFmtId="0" fontId="12" fillId="0" borderId="1" xfId="6" applyFont="1" applyBorder="1" applyAlignment="1">
      <alignment horizontal="center" vertical="top" wrapText="1" readingOrder="1"/>
    </xf>
    <xf numFmtId="165" fontId="5" fillId="0" borderId="2" xfId="6" applyNumberFormat="1" applyFont="1" applyBorder="1" applyAlignment="1">
      <alignment horizontal="right" vertical="top" wrapText="1" readingOrder="1"/>
    </xf>
    <xf numFmtId="10" fontId="14" fillId="0" borderId="2" xfId="2" applyNumberFormat="1" applyFont="1" applyBorder="1" applyAlignment="1">
      <alignment horizontal="right" vertical="top" wrapText="1" readingOrder="1"/>
    </xf>
    <xf numFmtId="10" fontId="13" fillId="0" borderId="2" xfId="2" applyNumberFormat="1" applyFont="1" applyBorder="1" applyAlignment="1">
      <alignment horizontal="right" vertical="top" wrapText="1" readingOrder="1"/>
    </xf>
    <xf numFmtId="10" fontId="5" fillId="0" borderId="2" xfId="2" applyNumberFormat="1" applyFont="1" applyBorder="1" applyAlignment="1">
      <alignment horizontal="right" vertical="top" wrapText="1" readingOrder="1"/>
    </xf>
    <xf numFmtId="0" fontId="19" fillId="0" borderId="2" xfId="6" applyFont="1" applyBorder="1" applyAlignment="1">
      <alignment horizontal="center" vertical="top" wrapText="1" readingOrder="1"/>
    </xf>
    <xf numFmtId="0" fontId="19" fillId="0" borderId="11" xfId="6" applyFont="1" applyBorder="1" applyAlignment="1">
      <alignment horizontal="center" vertical="top" wrapText="1" readingOrder="1"/>
    </xf>
    <xf numFmtId="10" fontId="5" fillId="0" borderId="1" xfId="2" applyNumberFormat="1" applyFont="1" applyBorder="1" applyAlignment="1">
      <alignment horizontal="right" vertical="top" wrapText="1" readingOrder="1"/>
    </xf>
    <xf numFmtId="165" fontId="22" fillId="0" borderId="2" xfId="6" applyNumberFormat="1" applyFont="1" applyBorder="1" applyAlignment="1">
      <alignment horizontal="right" vertical="top" wrapText="1" readingOrder="1"/>
    </xf>
    <xf numFmtId="10" fontId="23" fillId="0" borderId="2" xfId="2" applyNumberFormat="1" applyFont="1" applyBorder="1" applyAlignment="1">
      <alignment horizontal="right" vertical="top" wrapText="1" readingOrder="1"/>
    </xf>
    <xf numFmtId="165" fontId="24" fillId="0" borderId="2" xfId="6" applyNumberFormat="1" applyFont="1" applyBorder="1" applyAlignment="1">
      <alignment horizontal="right" vertical="top" wrapText="1" readingOrder="1"/>
    </xf>
    <xf numFmtId="10" fontId="24" fillId="0" borderId="2" xfId="2" applyNumberFormat="1" applyFont="1" applyBorder="1" applyAlignment="1">
      <alignment horizontal="right" vertical="top" wrapText="1" readingOrder="1"/>
    </xf>
    <xf numFmtId="165" fontId="25" fillId="0" borderId="2" xfId="6" applyNumberFormat="1" applyFont="1" applyBorder="1" applyAlignment="1">
      <alignment horizontal="right" vertical="top" wrapText="1" readingOrder="1"/>
    </xf>
    <xf numFmtId="10" fontId="25" fillId="0" borderId="2" xfId="2" applyNumberFormat="1" applyFont="1" applyBorder="1" applyAlignment="1">
      <alignment horizontal="right" vertical="top" wrapText="1" readingOrder="1"/>
    </xf>
    <xf numFmtId="165" fontId="25" fillId="0" borderId="11" xfId="6" applyNumberFormat="1" applyFont="1" applyBorder="1" applyAlignment="1">
      <alignment horizontal="right" vertical="top" wrapText="1" readingOrder="1"/>
    </xf>
    <xf numFmtId="0" fontId="12" fillId="0" borderId="0" xfId="6" applyFont="1" applyAlignment="1">
      <alignment horizontal="left" vertical="top" wrapText="1" readingOrder="1"/>
    </xf>
    <xf numFmtId="0" fontId="9" fillId="0" borderId="0" xfId="5" applyFont="1"/>
    <xf numFmtId="165" fontId="14" fillId="0" borderId="2" xfId="6" applyNumberFormat="1" applyFont="1" applyBorder="1" applyAlignment="1">
      <alignment horizontal="right" vertical="top" wrapText="1" readingOrder="1"/>
    </xf>
    <xf numFmtId="0" fontId="9" fillId="0" borderId="7" xfId="6" applyFont="1" applyBorder="1" applyAlignment="1">
      <alignment vertical="top" wrapText="1"/>
    </xf>
    <xf numFmtId="165" fontId="13" fillId="0" borderId="2" xfId="6" applyNumberFormat="1" applyFont="1" applyBorder="1" applyAlignment="1">
      <alignment horizontal="right" vertical="top" wrapText="1" readingOrder="1"/>
    </xf>
    <xf numFmtId="0" fontId="10" fillId="0" borderId="2" xfId="6" applyFont="1" applyBorder="1" applyAlignment="1">
      <alignment horizontal="center" vertical="top" wrapText="1" readingOrder="1"/>
    </xf>
    <xf numFmtId="0" fontId="12" fillId="0" borderId="2" xfId="6" applyFont="1" applyBorder="1" applyAlignment="1">
      <alignment horizontal="center" vertical="top" wrapText="1" readingOrder="1"/>
    </xf>
    <xf numFmtId="0" fontId="17" fillId="0" borderId="0" xfId="6" applyFont="1" applyAlignment="1">
      <alignment horizontal="left" vertical="top" wrapText="1" readingOrder="1"/>
    </xf>
    <xf numFmtId="0" fontId="18" fillId="0" borderId="0" xfId="5" applyFont="1"/>
    <xf numFmtId="0" fontId="16" fillId="0" borderId="0" xfId="6" applyFont="1" applyAlignment="1">
      <alignment horizontal="center" vertical="top" wrapText="1" readingOrder="1"/>
    </xf>
    <xf numFmtId="0" fontId="12" fillId="0" borderId="0" xfId="6" applyFont="1" applyAlignment="1">
      <alignment horizontal="right" vertical="top" wrapText="1" readingOrder="1"/>
    </xf>
    <xf numFmtId="0" fontId="9" fillId="0" borderId="6" xfId="6" applyFont="1" applyBorder="1" applyAlignment="1">
      <alignment vertical="top" wrapText="1"/>
    </xf>
    <xf numFmtId="0" fontId="10" fillId="0" borderId="5" xfId="6" applyFont="1" applyBorder="1" applyAlignment="1">
      <alignment horizontal="center" vertical="top" wrapText="1" readingOrder="1"/>
    </xf>
    <xf numFmtId="0" fontId="9" fillId="0" borderId="8" xfId="6" applyFont="1" applyBorder="1" applyAlignment="1">
      <alignment vertical="top" wrapText="1"/>
    </xf>
    <xf numFmtId="0" fontId="9" fillId="0" borderId="9" xfId="6" applyFont="1" applyBorder="1" applyAlignment="1">
      <alignment vertical="top" wrapText="1"/>
    </xf>
    <xf numFmtId="165" fontId="14" fillId="0" borderId="1" xfId="6" applyNumberFormat="1" applyFont="1" applyBorder="1" applyAlignment="1">
      <alignment horizontal="right" vertical="top" wrapText="1" readingOrder="1"/>
    </xf>
    <xf numFmtId="0" fontId="9" fillId="0" borderId="1" xfId="6" applyFont="1" applyBorder="1" applyAlignment="1">
      <alignment vertical="top" wrapText="1"/>
    </xf>
    <xf numFmtId="165" fontId="14" fillId="0" borderId="10" xfId="6" applyNumberFormat="1" applyFont="1" applyBorder="1" applyAlignment="1">
      <alignment horizontal="right" vertical="top" wrapText="1" readingOrder="1"/>
    </xf>
    <xf numFmtId="0" fontId="9" fillId="0" borderId="12" xfId="6" applyFont="1" applyBorder="1" applyAlignment="1">
      <alignment vertical="top" wrapText="1"/>
    </xf>
    <xf numFmtId="165" fontId="13" fillId="0" borderId="1" xfId="6" applyNumberFormat="1" applyFont="1" applyBorder="1" applyAlignment="1">
      <alignment horizontal="right" vertical="top" wrapText="1" readingOrder="1"/>
    </xf>
    <xf numFmtId="165" fontId="15" fillId="0" borderId="1" xfId="6" applyNumberFormat="1" applyFont="1" applyBorder="1" applyAlignment="1">
      <alignment horizontal="right" vertical="top" wrapText="1" readingOrder="1"/>
    </xf>
    <xf numFmtId="0" fontId="10" fillId="0" borderId="1" xfId="6" applyFont="1" applyBorder="1" applyAlignment="1">
      <alignment horizontal="center" vertical="top" wrapText="1" readingOrder="1"/>
    </xf>
    <xf numFmtId="0" fontId="12" fillId="0" borderId="1" xfId="6" applyFont="1" applyBorder="1" applyAlignment="1">
      <alignment horizontal="center" vertical="top" wrapText="1" readingOrder="1"/>
    </xf>
    <xf numFmtId="0" fontId="19" fillId="0" borderId="1" xfId="6" applyFont="1" applyBorder="1" applyAlignment="1">
      <alignment horizontal="center" vertical="top" wrapText="1" readingOrder="1"/>
    </xf>
    <xf numFmtId="165" fontId="15" fillId="0" borderId="2" xfId="6" applyNumberFormat="1" applyFont="1" applyBorder="1" applyAlignment="1">
      <alignment horizontal="right" vertical="top" wrapText="1" readingOrder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5" fontId="5" fillId="0" borderId="2" xfId="6" applyNumberFormat="1" applyFont="1" applyBorder="1" applyAlignment="1">
      <alignment horizontal="right" vertical="top" wrapText="1" readingOrder="1"/>
    </xf>
    <xf numFmtId="0" fontId="26" fillId="0" borderId="7" xfId="6" applyFont="1" applyBorder="1" applyAlignment="1">
      <alignment vertical="top" wrapText="1"/>
    </xf>
    <xf numFmtId="165" fontId="27" fillId="0" borderId="2" xfId="6" applyNumberFormat="1" applyFont="1" applyBorder="1" applyAlignment="1">
      <alignment horizontal="right" vertical="top" wrapText="1" readingOrder="1"/>
    </xf>
    <xf numFmtId="10" fontId="27" fillId="0" borderId="2" xfId="2" applyNumberFormat="1" applyFont="1" applyBorder="1" applyAlignment="1">
      <alignment horizontal="right" vertical="top" wrapText="1" readingOrder="1"/>
    </xf>
    <xf numFmtId="165" fontId="27" fillId="0" borderId="2" xfId="6" applyNumberFormat="1" applyFont="1" applyBorder="1" applyAlignment="1">
      <alignment horizontal="right" vertical="top" wrapText="1" readingOrder="1"/>
    </xf>
    <xf numFmtId="165" fontId="5" fillId="0" borderId="11" xfId="6" applyNumberFormat="1" applyFont="1" applyBorder="1" applyAlignment="1">
      <alignment horizontal="right" vertical="top" wrapText="1" readingOrder="1"/>
    </xf>
    <xf numFmtId="165" fontId="5" fillId="0" borderId="1" xfId="6" applyNumberFormat="1" applyFont="1" applyBorder="1" applyAlignment="1">
      <alignment horizontal="right" vertical="top" wrapText="1" readingOrder="1"/>
    </xf>
    <xf numFmtId="0" fontId="26" fillId="0" borderId="1" xfId="6" applyFont="1" applyBorder="1" applyAlignment="1">
      <alignment vertical="top" wrapText="1"/>
    </xf>
    <xf numFmtId="165" fontId="27" fillId="0" borderId="11" xfId="6" applyNumberFormat="1" applyFont="1" applyBorder="1" applyAlignment="1">
      <alignment horizontal="right" vertical="top" wrapText="1" readingOrder="1"/>
    </xf>
    <xf numFmtId="165" fontId="27" fillId="0" borderId="1" xfId="6" applyNumberFormat="1" applyFont="1" applyBorder="1" applyAlignment="1">
      <alignment horizontal="right" vertical="top" wrapText="1" readingOrder="1"/>
    </xf>
    <xf numFmtId="165" fontId="28" fillId="0" borderId="2" xfId="6" applyNumberFormat="1" applyFont="1" applyBorder="1" applyAlignment="1">
      <alignment horizontal="right" vertical="top" wrapText="1" readingOrder="1"/>
    </xf>
    <xf numFmtId="165" fontId="28" fillId="0" borderId="11" xfId="6" applyNumberFormat="1" applyFont="1" applyBorder="1" applyAlignment="1">
      <alignment horizontal="right" vertical="top" wrapText="1" readingOrder="1"/>
    </xf>
    <xf numFmtId="165" fontId="28" fillId="0" borderId="1" xfId="6" applyNumberFormat="1" applyFont="1" applyBorder="1" applyAlignment="1">
      <alignment horizontal="right" vertical="top" wrapText="1" readingOrder="1"/>
    </xf>
  </cellXfs>
  <cellStyles count="7">
    <cellStyle name="Bình thường" xfId="0" builtinId="0"/>
    <cellStyle name="Bình thường 2" xfId="5" xr:uid="{A0DFCEF0-362F-4705-AA13-E49AE9512286}"/>
    <cellStyle name="Dấu phẩy [0]" xfId="1" builtinId="6"/>
    <cellStyle name="Normal" xfId="6" xr:uid="{8C0F8E29-BD8B-4E6A-9351-45D099A3EFF1}"/>
    <cellStyle name="Normal 2" xfId="3" xr:uid="{00000000-0005-0000-0000-000002000000}"/>
    <cellStyle name="Normal_Chi NSTW NSDP 2002 - PL" xfId="4" xr:uid="{00000000-0005-0000-0000-000003000000}"/>
    <cellStyle name="Phần tră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8641A-EF04-4DBF-9714-C070342ADD72}">
  <sheetPr>
    <pageSetUpPr fitToPage="1"/>
  </sheetPr>
  <dimension ref="A1:H41"/>
  <sheetViews>
    <sheetView showGridLines="0" view="pageBreakPreview" topLeftCell="A9" zoomScale="110" zoomScaleNormal="100" zoomScaleSheetLayoutView="110" workbookViewId="0">
      <selection activeCell="C11" sqref="C11:H35"/>
    </sheetView>
  </sheetViews>
  <sheetFormatPr defaultRowHeight="14.25"/>
  <cols>
    <col min="1" max="1" width="4.5" style="13" customWidth="1"/>
    <col min="2" max="2" width="34.5" style="13" customWidth="1"/>
    <col min="3" max="3" width="11.75" style="13" customWidth="1"/>
    <col min="4" max="4" width="14.75" style="13" customWidth="1"/>
    <col min="5" max="5" width="13.25" style="13" customWidth="1"/>
    <col min="6" max="6" width="10.375" style="13" customWidth="1"/>
    <col min="7" max="7" width="10.125" style="13" customWidth="1"/>
    <col min="8" max="8" width="0" style="13" hidden="1" customWidth="1"/>
    <col min="9" max="9" width="3.375" style="13" customWidth="1"/>
    <col min="10" max="16384" width="9" style="13"/>
  </cols>
  <sheetData>
    <row r="1" spans="1:8" ht="12" customHeight="1"/>
    <row r="2" spans="1:8" ht="21" customHeight="1">
      <c r="A2" s="56" t="s">
        <v>137</v>
      </c>
      <c r="B2" s="57"/>
      <c r="C2" s="57"/>
      <c r="D2" s="57"/>
      <c r="E2" s="57"/>
      <c r="F2" s="50"/>
      <c r="G2" s="50"/>
    </row>
    <row r="3" spans="1:8" ht="9.75" customHeight="1"/>
    <row r="4" spans="1:8" ht="49.9" customHeight="1">
      <c r="A4" s="58" t="s">
        <v>149</v>
      </c>
      <c r="B4" s="50"/>
      <c r="C4" s="50"/>
      <c r="D4" s="50"/>
      <c r="E4" s="50"/>
      <c r="F4" s="50"/>
      <c r="G4" s="50"/>
    </row>
    <row r="5" spans="1:8" ht="4.1500000000000004" customHeight="1"/>
    <row r="6" spans="1:8" ht="18" customHeight="1">
      <c r="A6" s="59" t="s">
        <v>75</v>
      </c>
      <c r="B6" s="50"/>
      <c r="C6" s="50"/>
      <c r="D6" s="50"/>
      <c r="E6" s="50"/>
      <c r="F6" s="50"/>
      <c r="G6" s="50"/>
    </row>
    <row r="7" spans="1:8" ht="6.4" customHeight="1"/>
    <row r="8" spans="1:8" ht="22.5" customHeight="1">
      <c r="A8" s="14" t="s">
        <v>76</v>
      </c>
      <c r="B8" s="14" t="s">
        <v>76</v>
      </c>
      <c r="C8" s="14" t="s">
        <v>76</v>
      </c>
      <c r="D8" s="54" t="s">
        <v>49</v>
      </c>
      <c r="E8" s="60"/>
      <c r="F8" s="61" t="s">
        <v>144</v>
      </c>
      <c r="G8" s="62"/>
      <c r="H8" s="63"/>
    </row>
    <row r="9" spans="1:8" ht="29.25" customHeight="1">
      <c r="A9" s="16" t="s">
        <v>61</v>
      </c>
      <c r="B9" s="16" t="s">
        <v>78</v>
      </c>
      <c r="C9" s="16" t="s">
        <v>1</v>
      </c>
      <c r="D9" s="15" t="s">
        <v>143</v>
      </c>
      <c r="E9" s="28" t="s">
        <v>133</v>
      </c>
      <c r="F9" s="15" t="s">
        <v>79</v>
      </c>
      <c r="G9" s="54" t="s">
        <v>80</v>
      </c>
      <c r="H9" s="52"/>
    </row>
    <row r="10" spans="1:8">
      <c r="A10" s="17" t="s">
        <v>2</v>
      </c>
      <c r="B10" s="17" t="s">
        <v>3</v>
      </c>
      <c r="C10" s="18" t="s">
        <v>81</v>
      </c>
      <c r="D10" s="18" t="s">
        <v>82</v>
      </c>
      <c r="E10" s="29" t="s">
        <v>83</v>
      </c>
      <c r="F10" s="18" t="s">
        <v>4</v>
      </c>
      <c r="G10" s="55" t="s">
        <v>85</v>
      </c>
      <c r="H10" s="52"/>
    </row>
    <row r="11" spans="1:8" ht="15">
      <c r="A11" s="19" t="s">
        <v>2</v>
      </c>
      <c r="B11" s="20" t="s">
        <v>5</v>
      </c>
      <c r="C11" s="35">
        <f>C12</f>
        <v>6800000000</v>
      </c>
      <c r="D11" s="35">
        <v>1871372366</v>
      </c>
      <c r="E11" s="35">
        <v>1871372366</v>
      </c>
      <c r="F11" s="38">
        <f>E11/C11</f>
        <v>0.27520181852941178</v>
      </c>
      <c r="G11" s="79">
        <v>0</v>
      </c>
      <c r="H11" s="80"/>
    </row>
    <row r="12" spans="1:8" ht="15">
      <c r="A12" s="22" t="s">
        <v>6</v>
      </c>
      <c r="B12" s="23" t="s">
        <v>86</v>
      </c>
      <c r="C12" s="81">
        <v>6800000000</v>
      </c>
      <c r="D12" s="81">
        <v>2632015122</v>
      </c>
      <c r="E12" s="81">
        <f>1871372366+D12</f>
        <v>4503387488</v>
      </c>
      <c r="F12" s="82">
        <f>E12/C12</f>
        <v>0.66226286588235295</v>
      </c>
      <c r="G12" s="83">
        <v>0</v>
      </c>
      <c r="H12" s="80"/>
    </row>
    <row r="13" spans="1:8" ht="15">
      <c r="A13" s="22" t="s">
        <v>7</v>
      </c>
      <c r="B13" s="23" t="s">
        <v>112</v>
      </c>
      <c r="C13" s="81">
        <v>0</v>
      </c>
      <c r="D13" s="81">
        <v>0</v>
      </c>
      <c r="E13" s="81">
        <v>0</v>
      </c>
      <c r="F13" s="82"/>
      <c r="G13" s="83">
        <v>0</v>
      </c>
      <c r="H13" s="80"/>
    </row>
    <row r="14" spans="1:8" ht="15">
      <c r="A14" s="22" t="s">
        <v>8</v>
      </c>
      <c r="B14" s="23" t="s">
        <v>9</v>
      </c>
      <c r="C14" s="81">
        <v>0</v>
      </c>
      <c r="D14" s="81">
        <v>0</v>
      </c>
      <c r="E14" s="81">
        <v>0</v>
      </c>
      <c r="F14" s="82"/>
      <c r="G14" s="83">
        <v>0</v>
      </c>
      <c r="H14" s="80"/>
    </row>
    <row r="15" spans="1:8" ht="15">
      <c r="A15" s="22" t="s">
        <v>10</v>
      </c>
      <c r="B15" s="23" t="s">
        <v>121</v>
      </c>
      <c r="C15" s="81">
        <v>0</v>
      </c>
      <c r="D15" s="81">
        <v>0</v>
      </c>
      <c r="E15" s="81">
        <v>0</v>
      </c>
      <c r="F15" s="82"/>
      <c r="G15" s="83">
        <v>0</v>
      </c>
      <c r="H15" s="80"/>
    </row>
    <row r="16" spans="1:8" ht="15">
      <c r="A16" s="19" t="s">
        <v>3</v>
      </c>
      <c r="B16" s="20" t="s">
        <v>11</v>
      </c>
      <c r="C16" s="44">
        <f>C17+C21+C24+C25+C26</f>
        <v>133222000000</v>
      </c>
      <c r="D16" s="44">
        <f>D17+D21+D25</f>
        <v>34212936542</v>
      </c>
      <c r="E16" s="44">
        <f>E17+E21+E25</f>
        <v>128393791497</v>
      </c>
      <c r="F16" s="45">
        <f t="shared" ref="F16:F30" si="0">E16/C16</f>
        <v>0.963758174303043</v>
      </c>
      <c r="G16" s="79">
        <v>0</v>
      </c>
      <c r="H16" s="80"/>
    </row>
    <row r="17" spans="1:8" ht="15">
      <c r="A17" s="19" t="s">
        <v>6</v>
      </c>
      <c r="B17" s="20" t="s">
        <v>12</v>
      </c>
      <c r="C17" s="44">
        <f>C18+C20</f>
        <v>4686000000</v>
      </c>
      <c r="D17" s="44">
        <f>D18+D20</f>
        <v>2502936542</v>
      </c>
      <c r="E17" s="44">
        <f>E18+E20</f>
        <v>4228568208</v>
      </c>
      <c r="F17" s="45">
        <f t="shared" si="0"/>
        <v>0.90238331370038416</v>
      </c>
      <c r="G17" s="79">
        <v>0</v>
      </c>
      <c r="H17" s="80"/>
    </row>
    <row r="18" spans="1:8" ht="15">
      <c r="A18" s="22" t="s">
        <v>81</v>
      </c>
      <c r="B18" s="23" t="s">
        <v>50</v>
      </c>
      <c r="C18" s="46">
        <f>2365000000+1220000000+280000000</f>
        <v>3865000000</v>
      </c>
      <c r="D18" s="46">
        <v>1985393193</v>
      </c>
      <c r="E18" s="46">
        <f>1066560366+D18</f>
        <v>3051953559</v>
      </c>
      <c r="F18" s="47">
        <f t="shared" si="0"/>
        <v>0.78963869573091849</v>
      </c>
      <c r="G18" s="83">
        <v>0</v>
      </c>
      <c r="H18" s="80"/>
    </row>
    <row r="19" spans="1:8" ht="15">
      <c r="A19" s="22" t="s">
        <v>82</v>
      </c>
      <c r="B19" s="23" t="s">
        <v>37</v>
      </c>
      <c r="C19" s="46">
        <v>0</v>
      </c>
      <c r="D19" s="46">
        <v>0</v>
      </c>
      <c r="E19" s="46">
        <v>0</v>
      </c>
      <c r="F19" s="47"/>
      <c r="G19" s="83">
        <v>0</v>
      </c>
      <c r="H19" s="80"/>
    </row>
    <row r="20" spans="1:8" ht="15">
      <c r="A20" s="22" t="s">
        <v>83</v>
      </c>
      <c r="B20" s="23" t="s">
        <v>51</v>
      </c>
      <c r="C20" s="46">
        <f>12000000+612000000+17000000+180000000</f>
        <v>821000000</v>
      </c>
      <c r="D20" s="46">
        <v>517543349</v>
      </c>
      <c r="E20" s="46">
        <f>659071300+D20</f>
        <v>1176614649</v>
      </c>
      <c r="F20" s="47">
        <f t="shared" si="0"/>
        <v>1.4331481717417782</v>
      </c>
      <c r="G20" s="83">
        <v>0</v>
      </c>
      <c r="H20" s="80"/>
    </row>
    <row r="21" spans="1:8" ht="15">
      <c r="A21" s="19" t="s">
        <v>7</v>
      </c>
      <c r="B21" s="20" t="s">
        <v>13</v>
      </c>
      <c r="C21" s="44">
        <f>SUM(C22:C23)</f>
        <v>128536000000</v>
      </c>
      <c r="D21" s="44">
        <f>D22+D23</f>
        <v>31710000000</v>
      </c>
      <c r="E21" s="44">
        <f>E22+E23</f>
        <v>95627528000</v>
      </c>
      <c r="F21" s="45">
        <f t="shared" si="0"/>
        <v>0.74397466857534078</v>
      </c>
      <c r="G21" s="79">
        <v>0</v>
      </c>
      <c r="H21" s="80"/>
    </row>
    <row r="22" spans="1:8" ht="15">
      <c r="A22" s="22" t="s">
        <v>81</v>
      </c>
      <c r="B22" s="23" t="s">
        <v>134</v>
      </c>
      <c r="C22" s="46">
        <v>90085000000</v>
      </c>
      <c r="D22" s="46">
        <v>25500000000</v>
      </c>
      <c r="E22" s="46">
        <f>23500000000+D22</f>
        <v>49000000000</v>
      </c>
      <c r="F22" s="47">
        <f t="shared" si="0"/>
        <v>0.54393073208636289</v>
      </c>
      <c r="G22" s="83">
        <v>0</v>
      </c>
      <c r="H22" s="80"/>
    </row>
    <row r="23" spans="1:8" ht="15">
      <c r="A23" s="22" t="s">
        <v>82</v>
      </c>
      <c r="B23" s="23" t="s">
        <v>135</v>
      </c>
      <c r="C23" s="46">
        <v>38451000000</v>
      </c>
      <c r="D23" s="46">
        <v>6210000000</v>
      </c>
      <c r="E23" s="46">
        <f>40417528000+D23</f>
        <v>46627528000</v>
      </c>
      <c r="F23" s="47">
        <f t="shared" si="0"/>
        <v>1.2126479935502328</v>
      </c>
      <c r="G23" s="83">
        <v>0</v>
      </c>
      <c r="H23" s="80"/>
    </row>
    <row r="24" spans="1:8" ht="15">
      <c r="A24" s="19" t="s">
        <v>8</v>
      </c>
      <c r="B24" s="20" t="s">
        <v>14</v>
      </c>
      <c r="C24" s="42">
        <v>0</v>
      </c>
      <c r="D24" s="42">
        <v>0</v>
      </c>
      <c r="E24" s="42">
        <v>0</v>
      </c>
      <c r="F24" s="43"/>
      <c r="G24" s="79">
        <v>0</v>
      </c>
      <c r="H24" s="80"/>
    </row>
    <row r="25" spans="1:8" ht="15">
      <c r="A25" s="19" t="s">
        <v>10</v>
      </c>
      <c r="B25" s="20" t="s">
        <v>17</v>
      </c>
      <c r="C25" s="42">
        <v>0</v>
      </c>
      <c r="D25" s="44"/>
      <c r="E25" s="44">
        <v>28537695289</v>
      </c>
      <c r="F25" s="43"/>
      <c r="G25" s="79">
        <v>0</v>
      </c>
      <c r="H25" s="80"/>
    </row>
    <row r="26" spans="1:8" ht="15">
      <c r="A26" s="19" t="s">
        <v>16</v>
      </c>
      <c r="B26" s="20" t="s">
        <v>15</v>
      </c>
      <c r="C26" s="42">
        <v>0</v>
      </c>
      <c r="D26" s="42">
        <v>0</v>
      </c>
      <c r="E26" s="42">
        <v>0</v>
      </c>
      <c r="F26" s="43"/>
      <c r="G26" s="79">
        <v>0</v>
      </c>
      <c r="H26" s="80"/>
    </row>
    <row r="27" spans="1:8" ht="15">
      <c r="A27" s="19" t="s">
        <v>18</v>
      </c>
      <c r="B27" s="20" t="s">
        <v>19</v>
      </c>
      <c r="C27" s="44">
        <f>C29+C30+C35</f>
        <v>133222000000</v>
      </c>
      <c r="D27" s="44">
        <f>D28</f>
        <v>39024115840</v>
      </c>
      <c r="E27" s="44">
        <f>E28</f>
        <v>65669060200</v>
      </c>
      <c r="F27" s="45">
        <f t="shared" si="0"/>
        <v>0.4929295476723064</v>
      </c>
      <c r="G27" s="79">
        <v>0</v>
      </c>
      <c r="H27" s="80"/>
    </row>
    <row r="28" spans="1:8" ht="15">
      <c r="A28" s="19" t="s">
        <v>6</v>
      </c>
      <c r="B28" s="20" t="s">
        <v>20</v>
      </c>
      <c r="C28" s="44">
        <f>C29+C30+C35</f>
        <v>133222000000</v>
      </c>
      <c r="D28" s="44">
        <f>D29+D30</f>
        <v>39024115840</v>
      </c>
      <c r="E28" s="44">
        <f>E29+E30</f>
        <v>65669060200</v>
      </c>
      <c r="F28" s="45">
        <f t="shared" si="0"/>
        <v>0.4929295476723064</v>
      </c>
      <c r="G28" s="79">
        <v>0</v>
      </c>
      <c r="H28" s="80"/>
    </row>
    <row r="29" spans="1:8" ht="15">
      <c r="A29" s="22" t="s">
        <v>81</v>
      </c>
      <c r="B29" s="23" t="s">
        <v>21</v>
      </c>
      <c r="C29" s="46">
        <v>2612000000</v>
      </c>
      <c r="D29" s="46">
        <v>3372579575</v>
      </c>
      <c r="E29" s="46">
        <f>3678000000+D29</f>
        <v>7050579575</v>
      </c>
      <c r="F29" s="47">
        <f t="shared" si="0"/>
        <v>2.6993030532159263</v>
      </c>
      <c r="G29" s="83">
        <v>0</v>
      </c>
      <c r="H29" s="80"/>
    </row>
    <row r="30" spans="1:8" ht="15">
      <c r="A30" s="22" t="s">
        <v>82</v>
      </c>
      <c r="B30" s="23" t="s">
        <v>127</v>
      </c>
      <c r="C30" s="46">
        <f>89799000000+38451000000</f>
        <v>128250000000</v>
      </c>
      <c r="D30" s="46">
        <v>35651536265</v>
      </c>
      <c r="E30" s="46">
        <f>22966944360+D30</f>
        <v>58618480625</v>
      </c>
      <c r="F30" s="47">
        <f t="shared" si="0"/>
        <v>0.45706417641325536</v>
      </c>
      <c r="G30" s="83">
        <v>0</v>
      </c>
      <c r="H30" s="80"/>
    </row>
    <row r="31" spans="1:8" ht="15">
      <c r="A31" s="22" t="s">
        <v>83</v>
      </c>
      <c r="B31" s="23" t="s">
        <v>126</v>
      </c>
      <c r="C31" s="46">
        <v>0</v>
      </c>
      <c r="D31" s="46">
        <v>0</v>
      </c>
      <c r="E31" s="48">
        <v>0</v>
      </c>
      <c r="F31" s="47"/>
      <c r="G31" s="83">
        <v>0</v>
      </c>
      <c r="H31" s="80"/>
    </row>
    <row r="32" spans="1:8" ht="15">
      <c r="A32" s="22" t="s">
        <v>84</v>
      </c>
      <c r="B32" s="23" t="s">
        <v>24</v>
      </c>
      <c r="C32" s="46">
        <v>0</v>
      </c>
      <c r="D32" s="46"/>
      <c r="E32" s="48">
        <v>0</v>
      </c>
      <c r="F32" s="47"/>
      <c r="G32" s="83">
        <v>0</v>
      </c>
      <c r="H32" s="80"/>
    </row>
    <row r="33" spans="1:8" ht="15">
      <c r="A33" s="22" t="s">
        <v>85</v>
      </c>
      <c r="B33" s="23" t="s">
        <v>23</v>
      </c>
      <c r="C33" s="46">
        <v>0</v>
      </c>
      <c r="D33" s="46">
        <v>0</v>
      </c>
      <c r="E33" s="48">
        <v>0</v>
      </c>
      <c r="F33" s="47"/>
      <c r="G33" s="83">
        <v>0</v>
      </c>
      <c r="H33" s="80"/>
    </row>
    <row r="34" spans="1:8" ht="15">
      <c r="A34" s="22" t="s">
        <v>91</v>
      </c>
      <c r="B34" s="23" t="s">
        <v>25</v>
      </c>
      <c r="C34" s="46">
        <v>0</v>
      </c>
      <c r="D34" s="46">
        <v>0</v>
      </c>
      <c r="E34" s="48">
        <v>0</v>
      </c>
      <c r="F34" s="47"/>
      <c r="G34" s="83">
        <v>0</v>
      </c>
      <c r="H34" s="80"/>
    </row>
    <row r="35" spans="1:8" ht="15">
      <c r="A35" s="22" t="s">
        <v>93</v>
      </c>
      <c r="B35" s="23" t="s">
        <v>136</v>
      </c>
      <c r="C35" s="46">
        <v>2360000000</v>
      </c>
      <c r="D35" s="46">
        <v>0</v>
      </c>
      <c r="E35" s="48">
        <v>0</v>
      </c>
      <c r="F35" s="47"/>
      <c r="G35" s="83">
        <v>0</v>
      </c>
      <c r="H35" s="80"/>
    </row>
    <row r="36" spans="1:8">
      <c r="A36" s="22" t="s">
        <v>98</v>
      </c>
      <c r="B36" s="23" t="s">
        <v>26</v>
      </c>
      <c r="C36" s="24">
        <v>0</v>
      </c>
      <c r="D36" s="24">
        <v>0</v>
      </c>
      <c r="E36" s="31">
        <v>0</v>
      </c>
      <c r="F36" s="36"/>
      <c r="G36" s="51">
        <v>0</v>
      </c>
      <c r="H36" s="52"/>
    </row>
    <row r="37" spans="1:8" ht="21">
      <c r="A37" s="19" t="s">
        <v>7</v>
      </c>
      <c r="B37" s="20" t="s">
        <v>52</v>
      </c>
      <c r="C37" s="21">
        <v>0</v>
      </c>
      <c r="D37" s="21">
        <v>0</v>
      </c>
      <c r="E37" s="30">
        <v>0</v>
      </c>
      <c r="F37" s="21">
        <v>0</v>
      </c>
      <c r="G37" s="53">
        <v>0</v>
      </c>
      <c r="H37" s="52"/>
    </row>
    <row r="38" spans="1:8">
      <c r="A38" s="19" t="s">
        <v>8</v>
      </c>
      <c r="B38" s="20" t="s">
        <v>27</v>
      </c>
      <c r="C38" s="21">
        <v>0</v>
      </c>
      <c r="D38" s="21">
        <v>0</v>
      </c>
      <c r="E38" s="30">
        <v>0</v>
      </c>
      <c r="F38" s="21">
        <v>0</v>
      </c>
      <c r="G38" s="53">
        <v>0</v>
      </c>
      <c r="H38" s="52"/>
    </row>
    <row r="39" spans="1:8" ht="4.9000000000000004" customHeight="1"/>
    <row r="40" spans="1:8" ht="50.25" customHeight="1">
      <c r="A40" s="49" t="s">
        <v>76</v>
      </c>
      <c r="B40" s="50"/>
      <c r="C40" s="50"/>
      <c r="D40" s="49" t="s">
        <v>76</v>
      </c>
      <c r="E40" s="50"/>
      <c r="F40" s="50"/>
      <c r="G40" s="50"/>
    </row>
    <row r="41" spans="1:8" ht="11.45" customHeight="1"/>
  </sheetData>
  <mergeCells count="38">
    <mergeCell ref="A2:E2"/>
    <mergeCell ref="F2:G2"/>
    <mergeCell ref="A4:G4"/>
    <mergeCell ref="A6:G6"/>
    <mergeCell ref="D8:E8"/>
    <mergeCell ref="F8:H8"/>
    <mergeCell ref="G20:H20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32:H32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A40:C40"/>
    <mergeCell ref="D40:G40"/>
    <mergeCell ref="G33:H33"/>
    <mergeCell ref="G34:H34"/>
    <mergeCell ref="G35:H35"/>
    <mergeCell ref="G36:H36"/>
    <mergeCell ref="G37:H37"/>
    <mergeCell ref="G38:H38"/>
  </mergeCells>
  <pageMargins left="0.25" right="0.25" top="0.5" bottom="0.25" header="0.78740157480314998" footer="0.78740157480314998"/>
  <pageSetup paperSize="9" scale="93" fitToHeight="0" orientation="portrait" horizontalDpi="300" verticalDpi="300" r:id="rId1"/>
  <headerFooter alignWithMargins="0">
    <oddFooter>&amp;C&amp;"Arial,Regular"&amp;10&amp;P/&amp;N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DB49C-1CAF-4599-BC92-BB04D5C29C26}">
  <sheetPr>
    <pageSetUpPr fitToPage="1"/>
  </sheetPr>
  <dimension ref="A1:H55"/>
  <sheetViews>
    <sheetView showGridLines="0" view="pageBreakPreview" topLeftCell="A34" zoomScale="120" zoomScaleNormal="100" zoomScaleSheetLayoutView="120" workbookViewId="0">
      <selection activeCell="C49" sqref="C49:F52"/>
    </sheetView>
  </sheetViews>
  <sheetFormatPr defaultRowHeight="14.25"/>
  <cols>
    <col min="1" max="1" width="4.5" style="13" customWidth="1"/>
    <col min="2" max="2" width="34.5" style="13" customWidth="1"/>
    <col min="3" max="3" width="11.75" style="13" customWidth="1"/>
    <col min="4" max="4" width="11.875" style="13" customWidth="1"/>
    <col min="5" max="5" width="12.875" style="13" customWidth="1"/>
    <col min="6" max="6" width="11.75" style="13" customWidth="1"/>
    <col min="7" max="7" width="8.25" style="13" customWidth="1"/>
    <col min="8" max="8" width="0" style="13" hidden="1" customWidth="1"/>
    <col min="9" max="9" width="1.375" style="13" customWidth="1"/>
    <col min="10" max="16384" width="9" style="13"/>
  </cols>
  <sheetData>
    <row r="1" spans="1:8" ht="18.75" customHeight="1"/>
    <row r="2" spans="1:8" ht="34.5" customHeight="1">
      <c r="A2" s="56" t="s">
        <v>137</v>
      </c>
      <c r="B2" s="57"/>
      <c r="C2" s="57"/>
      <c r="D2" s="57"/>
      <c r="E2" s="57"/>
      <c r="F2" s="50"/>
      <c r="G2" s="50"/>
    </row>
    <row r="3" spans="1:8" ht="5.0999999999999996" customHeight="1"/>
    <row r="4" spans="1:8" ht="60.75" customHeight="1">
      <c r="A4" s="58" t="s">
        <v>145</v>
      </c>
      <c r="B4" s="50"/>
      <c r="C4" s="50"/>
      <c r="D4" s="50"/>
      <c r="E4" s="50"/>
      <c r="F4" s="50"/>
      <c r="G4" s="50"/>
    </row>
    <row r="5" spans="1:8" ht="2.1" customHeight="1"/>
    <row r="6" spans="1:8" ht="18" customHeight="1">
      <c r="A6" s="59" t="s">
        <v>75</v>
      </c>
      <c r="B6" s="50"/>
      <c r="C6" s="50"/>
      <c r="D6" s="50"/>
      <c r="E6" s="50"/>
      <c r="F6" s="50"/>
      <c r="G6" s="50"/>
    </row>
    <row r="7" spans="1:8" ht="6.4" customHeight="1"/>
    <row r="8" spans="1:8" ht="24.75" customHeight="1">
      <c r="A8" s="14" t="s">
        <v>76</v>
      </c>
      <c r="B8" s="14" t="s">
        <v>76</v>
      </c>
      <c r="C8" s="14" t="s">
        <v>76</v>
      </c>
      <c r="D8" s="54" t="s">
        <v>49</v>
      </c>
      <c r="E8" s="60"/>
      <c r="F8" s="72" t="s">
        <v>48</v>
      </c>
      <c r="G8" s="65"/>
      <c r="H8" s="65"/>
    </row>
    <row r="9" spans="1:8" ht="28.5" customHeight="1">
      <c r="A9" s="16" t="s">
        <v>61</v>
      </c>
      <c r="B9" s="16" t="s">
        <v>78</v>
      </c>
      <c r="C9" s="16" t="s">
        <v>1</v>
      </c>
      <c r="D9" s="39" t="s">
        <v>146</v>
      </c>
      <c r="E9" s="40" t="s">
        <v>47</v>
      </c>
      <c r="F9" s="33" t="s">
        <v>79</v>
      </c>
      <c r="G9" s="70" t="s">
        <v>80</v>
      </c>
      <c r="H9" s="65"/>
    </row>
    <row r="10" spans="1:8">
      <c r="A10" s="17" t="s">
        <v>2</v>
      </c>
      <c r="B10" s="17" t="s">
        <v>3</v>
      </c>
      <c r="C10" s="18" t="s">
        <v>81</v>
      </c>
      <c r="D10" s="18" t="s">
        <v>82</v>
      </c>
      <c r="E10" s="29" t="s">
        <v>83</v>
      </c>
      <c r="F10" s="34" t="s">
        <v>84</v>
      </c>
      <c r="G10" s="71" t="s">
        <v>85</v>
      </c>
      <c r="H10" s="65"/>
    </row>
    <row r="11" spans="1:8" ht="15">
      <c r="A11" s="19" t="s">
        <v>2</v>
      </c>
      <c r="B11" s="20" t="s">
        <v>5</v>
      </c>
      <c r="C11" s="35">
        <f>C12+C35+C36+C44</f>
        <v>6800000000</v>
      </c>
      <c r="D11" s="35">
        <f>D12</f>
        <v>2632015122</v>
      </c>
      <c r="E11" s="84">
        <f>E12</f>
        <v>4503387488</v>
      </c>
      <c r="F11" s="41">
        <f>E11/C11</f>
        <v>0.66226286588235295</v>
      </c>
      <c r="G11" s="85">
        <v>0</v>
      </c>
      <c r="H11" s="86"/>
    </row>
    <row r="12" spans="1:8" ht="15">
      <c r="A12" s="19" t="s">
        <v>6</v>
      </c>
      <c r="B12" s="20" t="s">
        <v>86</v>
      </c>
      <c r="C12" s="35">
        <f>C13+C14+C15+C16+C17+C18+C20+C26+C27+C28+C29+C30+C31+C32</f>
        <v>6800000000</v>
      </c>
      <c r="D12" s="35">
        <f>D13+D14+D15+D16+D17+D18+D20+D26+D27+D28+D29+D30+D31+D32</f>
        <v>2632015122</v>
      </c>
      <c r="E12" s="84">
        <f>1871372366+D12</f>
        <v>4503387488</v>
      </c>
      <c r="F12" s="41">
        <f t="shared" ref="F12:F52" si="0">E12/C12</f>
        <v>0.66226286588235295</v>
      </c>
      <c r="G12" s="85">
        <v>0</v>
      </c>
      <c r="H12" s="86"/>
    </row>
    <row r="13" spans="1:8" ht="22.5">
      <c r="A13" s="22" t="s">
        <v>81</v>
      </c>
      <c r="B13" s="23" t="s">
        <v>87</v>
      </c>
      <c r="C13" s="81">
        <f>1570000000+43000000</f>
        <v>1613000000</v>
      </c>
      <c r="D13" s="81">
        <v>289072619</v>
      </c>
      <c r="E13" s="87">
        <f>232167184+D13</f>
        <v>521239803</v>
      </c>
      <c r="F13" s="41">
        <f t="shared" si="0"/>
        <v>0.32314928890266587</v>
      </c>
      <c r="G13" s="88">
        <v>0</v>
      </c>
      <c r="H13" s="86"/>
    </row>
    <row r="14" spans="1:8" ht="15">
      <c r="A14" s="22" t="s">
        <v>82</v>
      </c>
      <c r="B14" s="23" t="s">
        <v>88</v>
      </c>
      <c r="C14" s="81">
        <v>0</v>
      </c>
      <c r="D14" s="81">
        <v>9858</v>
      </c>
      <c r="E14" s="87">
        <f>D14</f>
        <v>9858</v>
      </c>
      <c r="F14" s="41"/>
      <c r="G14" s="88">
        <v>0</v>
      </c>
      <c r="H14" s="86"/>
    </row>
    <row r="15" spans="1:8" ht="15">
      <c r="A15" s="22" t="s">
        <v>83</v>
      </c>
      <c r="B15" s="23" t="s">
        <v>89</v>
      </c>
      <c r="C15" s="81">
        <v>2365000000</v>
      </c>
      <c r="D15" s="81">
        <v>339328010</v>
      </c>
      <c r="E15" s="87">
        <f>234882974+D15</f>
        <v>574210984</v>
      </c>
      <c r="F15" s="41">
        <f t="shared" si="0"/>
        <v>0.24279534207188161</v>
      </c>
      <c r="G15" s="88">
        <v>0</v>
      </c>
      <c r="H15" s="86"/>
    </row>
    <row r="16" spans="1:8" ht="15">
      <c r="A16" s="22" t="s">
        <v>84</v>
      </c>
      <c r="B16" s="23" t="s">
        <v>28</v>
      </c>
      <c r="C16" s="81">
        <v>280000000</v>
      </c>
      <c r="D16" s="81">
        <v>14315644</v>
      </c>
      <c r="E16" s="87">
        <f>87212360+D16</f>
        <v>101528004</v>
      </c>
      <c r="F16" s="41">
        <f t="shared" si="0"/>
        <v>0.36260001428571431</v>
      </c>
      <c r="G16" s="88">
        <v>0</v>
      </c>
      <c r="H16" s="86"/>
    </row>
    <row r="17" spans="1:8" ht="15">
      <c r="A17" s="22" t="s">
        <v>85</v>
      </c>
      <c r="B17" s="23" t="s">
        <v>90</v>
      </c>
      <c r="C17" s="81">
        <v>0</v>
      </c>
      <c r="D17" s="81">
        <v>0</v>
      </c>
      <c r="E17" s="87">
        <v>0</v>
      </c>
      <c r="F17" s="41"/>
      <c r="G17" s="88">
        <v>0</v>
      </c>
      <c r="H17" s="86"/>
    </row>
    <row r="18" spans="1:8" ht="15">
      <c r="A18" s="22" t="s">
        <v>91</v>
      </c>
      <c r="B18" s="23" t="s">
        <v>29</v>
      </c>
      <c r="C18" s="81">
        <f>302000000+1220000000</f>
        <v>1522000000</v>
      </c>
      <c r="D18" s="81">
        <v>713206929</v>
      </c>
      <c r="E18" s="87">
        <f>504476592+D18</f>
        <v>1217683521</v>
      </c>
      <c r="F18" s="41">
        <f t="shared" si="0"/>
        <v>0.80005487582128776</v>
      </c>
      <c r="G18" s="88">
        <v>0</v>
      </c>
      <c r="H18" s="86"/>
    </row>
    <row r="19" spans="1:8" ht="15">
      <c r="A19" s="25"/>
      <c r="B19" s="26" t="s">
        <v>92</v>
      </c>
      <c r="C19" s="89">
        <v>1220000000</v>
      </c>
      <c r="D19" s="89">
        <v>697189429</v>
      </c>
      <c r="E19" s="90">
        <f>471806950+D19</f>
        <v>1168996379</v>
      </c>
      <c r="F19" s="41">
        <f t="shared" si="0"/>
        <v>0.9581937532786885</v>
      </c>
      <c r="G19" s="91">
        <v>0</v>
      </c>
      <c r="H19" s="86"/>
    </row>
    <row r="20" spans="1:8" ht="15">
      <c r="A20" s="22" t="s">
        <v>93</v>
      </c>
      <c r="B20" s="23" t="s">
        <v>94</v>
      </c>
      <c r="C20" s="81">
        <f>C23+C24</f>
        <v>820000000</v>
      </c>
      <c r="D20" s="81">
        <v>656690309</v>
      </c>
      <c r="E20" s="87">
        <f>775587420+D20</f>
        <v>1432277729</v>
      </c>
      <c r="F20" s="41">
        <f t="shared" si="0"/>
        <v>1.7466801573170732</v>
      </c>
      <c r="G20" s="88">
        <v>0</v>
      </c>
      <c r="H20" s="86"/>
    </row>
    <row r="21" spans="1:8" ht="15">
      <c r="A21" s="25" t="s">
        <v>30</v>
      </c>
      <c r="B21" s="26" t="s">
        <v>95</v>
      </c>
      <c r="C21" s="89">
        <v>0</v>
      </c>
      <c r="D21" s="89">
        <v>0</v>
      </c>
      <c r="E21" s="90">
        <v>0</v>
      </c>
      <c r="F21" s="41"/>
      <c r="G21" s="91">
        <v>0</v>
      </c>
      <c r="H21" s="86"/>
    </row>
    <row r="22" spans="1:8" ht="15">
      <c r="A22" s="25" t="s">
        <v>30</v>
      </c>
      <c r="B22" s="26" t="s">
        <v>31</v>
      </c>
      <c r="C22" s="89">
        <v>0</v>
      </c>
      <c r="D22" s="89">
        <v>141018</v>
      </c>
      <c r="E22" s="90">
        <f>209420+D22</f>
        <v>350438</v>
      </c>
      <c r="F22" s="41"/>
      <c r="G22" s="91">
        <v>0</v>
      </c>
      <c r="H22" s="86"/>
    </row>
    <row r="23" spans="1:8" ht="15">
      <c r="A23" s="25" t="s">
        <v>30</v>
      </c>
      <c r="B23" s="26" t="s">
        <v>96</v>
      </c>
      <c r="C23" s="89">
        <v>20000000</v>
      </c>
      <c r="D23" s="89">
        <v>47083291</v>
      </c>
      <c r="E23" s="90">
        <f>D23</f>
        <v>47083291</v>
      </c>
      <c r="F23" s="41">
        <f>E23/C23</f>
        <v>2.3541645500000001</v>
      </c>
      <c r="G23" s="91">
        <v>0</v>
      </c>
      <c r="H23" s="86"/>
    </row>
    <row r="24" spans="1:8" ht="15">
      <c r="A24" s="25" t="s">
        <v>30</v>
      </c>
      <c r="B24" s="26" t="s">
        <v>32</v>
      </c>
      <c r="C24" s="89">
        <v>800000000</v>
      </c>
      <c r="D24" s="89">
        <v>609466000</v>
      </c>
      <c r="E24" s="90">
        <f>775378000+D24</f>
        <v>1384844000</v>
      </c>
      <c r="F24" s="41">
        <f t="shared" si="0"/>
        <v>1.731055</v>
      </c>
      <c r="G24" s="91">
        <v>0</v>
      </c>
      <c r="H24" s="86"/>
    </row>
    <row r="25" spans="1:8" ht="15">
      <c r="A25" s="25" t="s">
        <v>30</v>
      </c>
      <c r="B25" s="26" t="s">
        <v>97</v>
      </c>
      <c r="C25" s="89">
        <v>0</v>
      </c>
      <c r="D25" s="89">
        <v>0</v>
      </c>
      <c r="E25" s="90">
        <v>0</v>
      </c>
      <c r="F25" s="41"/>
      <c r="G25" s="91">
        <v>0</v>
      </c>
      <c r="H25" s="86"/>
    </row>
    <row r="26" spans="1:8" ht="22.5">
      <c r="A26" s="22" t="s">
        <v>98</v>
      </c>
      <c r="B26" s="23" t="s">
        <v>33</v>
      </c>
      <c r="C26" s="81">
        <v>0</v>
      </c>
      <c r="D26" s="81">
        <v>0</v>
      </c>
      <c r="E26" s="87">
        <v>0</v>
      </c>
      <c r="F26" s="41"/>
      <c r="G26" s="88">
        <v>0</v>
      </c>
      <c r="H26" s="86"/>
    </row>
    <row r="27" spans="1:8" ht="15">
      <c r="A27" s="22" t="s">
        <v>99</v>
      </c>
      <c r="B27" s="23" t="s">
        <v>100</v>
      </c>
      <c r="C27" s="81">
        <v>0</v>
      </c>
      <c r="D27" s="81">
        <v>0</v>
      </c>
      <c r="E27" s="87">
        <v>0</v>
      </c>
      <c r="F27" s="41"/>
      <c r="G27" s="88">
        <v>0</v>
      </c>
      <c r="H27" s="86"/>
    </row>
    <row r="28" spans="1:8" ht="33.75">
      <c r="A28" s="22" t="s">
        <v>101</v>
      </c>
      <c r="B28" s="23" t="s">
        <v>102</v>
      </c>
      <c r="C28" s="81">
        <v>0</v>
      </c>
      <c r="D28" s="81">
        <v>0</v>
      </c>
      <c r="E28" s="87">
        <v>0</v>
      </c>
      <c r="F28" s="41"/>
      <c r="G28" s="88">
        <v>0</v>
      </c>
      <c r="H28" s="86"/>
    </row>
    <row r="29" spans="1:8" ht="15">
      <c r="A29" s="22" t="s">
        <v>103</v>
      </c>
      <c r="B29" s="23" t="s">
        <v>104</v>
      </c>
      <c r="C29" s="81">
        <v>0</v>
      </c>
      <c r="D29" s="81">
        <v>0</v>
      </c>
      <c r="E29" s="87">
        <v>0</v>
      </c>
      <c r="F29" s="41"/>
      <c r="G29" s="88">
        <v>0</v>
      </c>
      <c r="H29" s="86"/>
    </row>
    <row r="30" spans="1:8" ht="15">
      <c r="A30" s="22" t="s">
        <v>105</v>
      </c>
      <c r="B30" s="23" t="s">
        <v>34</v>
      </c>
      <c r="C30" s="81">
        <v>200000000</v>
      </c>
      <c r="D30" s="81">
        <v>619391753</v>
      </c>
      <c r="E30" s="87">
        <f>37045836+D30</f>
        <v>656437589</v>
      </c>
      <c r="F30" s="41">
        <f t="shared" si="0"/>
        <v>3.282187945</v>
      </c>
      <c r="G30" s="88">
        <v>0</v>
      </c>
      <c r="H30" s="86"/>
    </row>
    <row r="31" spans="1:8">
      <c r="A31" s="22" t="s">
        <v>106</v>
      </c>
      <c r="B31" s="23" t="s">
        <v>107</v>
      </c>
      <c r="C31" s="24">
        <v>0</v>
      </c>
      <c r="D31" s="24">
        <v>0</v>
      </c>
      <c r="E31" s="31">
        <v>0</v>
      </c>
      <c r="F31" s="41"/>
      <c r="G31" s="64">
        <v>0</v>
      </c>
      <c r="H31" s="65"/>
    </row>
    <row r="32" spans="1:8" ht="22.5">
      <c r="A32" s="22" t="s">
        <v>108</v>
      </c>
      <c r="B32" s="23" t="s">
        <v>109</v>
      </c>
      <c r="C32" s="24">
        <v>0</v>
      </c>
      <c r="D32" s="24">
        <v>0</v>
      </c>
      <c r="E32" s="31">
        <v>0</v>
      </c>
      <c r="F32" s="41"/>
      <c r="G32" s="64">
        <v>0</v>
      </c>
      <c r="H32" s="65"/>
    </row>
    <row r="33" spans="1:8">
      <c r="A33" s="25" t="s">
        <v>30</v>
      </c>
      <c r="B33" s="26" t="s">
        <v>110</v>
      </c>
      <c r="C33" s="27">
        <v>0</v>
      </c>
      <c r="D33" s="27">
        <v>0</v>
      </c>
      <c r="E33" s="32">
        <v>0</v>
      </c>
      <c r="F33" s="41"/>
      <c r="G33" s="69">
        <v>0</v>
      </c>
      <c r="H33" s="65"/>
    </row>
    <row r="34" spans="1:8" ht="22.5">
      <c r="A34" s="25" t="s">
        <v>30</v>
      </c>
      <c r="B34" s="26" t="s">
        <v>111</v>
      </c>
      <c r="C34" s="27">
        <v>0</v>
      </c>
      <c r="D34" s="27">
        <v>0</v>
      </c>
      <c r="E34" s="32">
        <v>0</v>
      </c>
      <c r="F34" s="41"/>
      <c r="G34" s="69">
        <v>0</v>
      </c>
      <c r="H34" s="65"/>
    </row>
    <row r="35" spans="1:8">
      <c r="A35" s="19" t="s">
        <v>7</v>
      </c>
      <c r="B35" s="20" t="s">
        <v>112</v>
      </c>
      <c r="C35" s="21">
        <v>0</v>
      </c>
      <c r="D35" s="21">
        <v>0</v>
      </c>
      <c r="E35" s="30">
        <v>0</v>
      </c>
      <c r="F35" s="41"/>
      <c r="G35" s="68">
        <v>0</v>
      </c>
      <c r="H35" s="65"/>
    </row>
    <row r="36" spans="1:8">
      <c r="A36" s="19" t="s">
        <v>8</v>
      </c>
      <c r="B36" s="20" t="s">
        <v>113</v>
      </c>
      <c r="C36" s="21">
        <v>0</v>
      </c>
      <c r="D36" s="21">
        <v>0</v>
      </c>
      <c r="E36" s="30">
        <v>0</v>
      </c>
      <c r="F36" s="41"/>
      <c r="G36" s="68">
        <v>0</v>
      </c>
      <c r="H36" s="65"/>
    </row>
    <row r="37" spans="1:8">
      <c r="A37" s="22" t="s">
        <v>81</v>
      </c>
      <c r="B37" s="23" t="s">
        <v>114</v>
      </c>
      <c r="C37" s="24">
        <v>0</v>
      </c>
      <c r="D37" s="24">
        <v>0</v>
      </c>
      <c r="E37" s="31">
        <v>0</v>
      </c>
      <c r="F37" s="41"/>
      <c r="G37" s="64">
        <v>0</v>
      </c>
      <c r="H37" s="65"/>
    </row>
    <row r="38" spans="1:8">
      <c r="A38" s="22" t="s">
        <v>82</v>
      </c>
      <c r="B38" s="23" t="s">
        <v>115</v>
      </c>
      <c r="C38" s="24">
        <v>0</v>
      </c>
      <c r="D38" s="24">
        <v>0</v>
      </c>
      <c r="E38" s="31">
        <v>0</v>
      </c>
      <c r="F38" s="41"/>
      <c r="G38" s="64">
        <v>0</v>
      </c>
      <c r="H38" s="65"/>
    </row>
    <row r="39" spans="1:8">
      <c r="A39" s="22" t="s">
        <v>83</v>
      </c>
      <c r="B39" s="23" t="s">
        <v>116</v>
      </c>
      <c r="C39" s="24">
        <v>0</v>
      </c>
      <c r="D39" s="24">
        <v>0</v>
      </c>
      <c r="E39" s="31">
        <v>0</v>
      </c>
      <c r="F39" s="41"/>
      <c r="G39" s="64">
        <v>0</v>
      </c>
      <c r="H39" s="65"/>
    </row>
    <row r="40" spans="1:8">
      <c r="A40" s="22" t="s">
        <v>84</v>
      </c>
      <c r="B40" s="23" t="s">
        <v>117</v>
      </c>
      <c r="C40" s="24">
        <v>0</v>
      </c>
      <c r="D40" s="24">
        <v>0</v>
      </c>
      <c r="E40" s="31">
        <v>0</v>
      </c>
      <c r="F40" s="41"/>
      <c r="G40" s="64">
        <v>0</v>
      </c>
      <c r="H40" s="65"/>
    </row>
    <row r="41" spans="1:8">
      <c r="A41" s="22" t="s">
        <v>85</v>
      </c>
      <c r="B41" s="23" t="s">
        <v>118</v>
      </c>
      <c r="C41" s="24">
        <v>0</v>
      </c>
      <c r="D41" s="24">
        <v>0</v>
      </c>
      <c r="E41" s="31">
        <v>0</v>
      </c>
      <c r="F41" s="41"/>
      <c r="G41" s="64">
        <v>0</v>
      </c>
      <c r="H41" s="65"/>
    </row>
    <row r="42" spans="1:8">
      <c r="A42" s="22" t="s">
        <v>91</v>
      </c>
      <c r="B42" s="23" t="s">
        <v>119</v>
      </c>
      <c r="C42" s="24">
        <v>0</v>
      </c>
      <c r="D42" s="24">
        <v>0</v>
      </c>
      <c r="E42" s="31">
        <v>0</v>
      </c>
      <c r="F42" s="41"/>
      <c r="G42" s="64">
        <v>0</v>
      </c>
      <c r="H42" s="65"/>
    </row>
    <row r="43" spans="1:8">
      <c r="A43" s="22" t="s">
        <v>93</v>
      </c>
      <c r="B43" s="23" t="s">
        <v>120</v>
      </c>
      <c r="C43" s="24">
        <v>0</v>
      </c>
      <c r="D43" s="24">
        <v>0</v>
      </c>
      <c r="E43" s="31">
        <v>0</v>
      </c>
      <c r="F43" s="41"/>
      <c r="G43" s="64">
        <v>0</v>
      </c>
      <c r="H43" s="65"/>
    </row>
    <row r="44" spans="1:8">
      <c r="A44" s="19" t="s">
        <v>10</v>
      </c>
      <c r="B44" s="20" t="s">
        <v>121</v>
      </c>
      <c r="C44" s="21">
        <v>0</v>
      </c>
      <c r="D44" s="21">
        <v>0</v>
      </c>
      <c r="E44" s="30">
        <v>0</v>
      </c>
      <c r="F44" s="41"/>
      <c r="G44" s="68">
        <v>0</v>
      </c>
      <c r="H44" s="65"/>
    </row>
    <row r="45" spans="1:8" ht="21">
      <c r="A45" s="19" t="s">
        <v>3</v>
      </c>
      <c r="B45" s="20" t="s">
        <v>122</v>
      </c>
      <c r="C45" s="21">
        <v>0</v>
      </c>
      <c r="D45" s="21">
        <v>0</v>
      </c>
      <c r="E45" s="30">
        <v>0</v>
      </c>
      <c r="F45" s="41"/>
      <c r="G45" s="68">
        <v>0</v>
      </c>
      <c r="H45" s="65"/>
    </row>
    <row r="46" spans="1:8">
      <c r="A46" s="22" t="s">
        <v>81</v>
      </c>
      <c r="B46" s="23" t="s">
        <v>123</v>
      </c>
      <c r="C46" s="24">
        <v>0</v>
      </c>
      <c r="D46" s="24">
        <v>0</v>
      </c>
      <c r="E46" s="31">
        <v>0</v>
      </c>
      <c r="F46" s="41"/>
      <c r="G46" s="64">
        <v>0</v>
      </c>
      <c r="H46" s="65"/>
    </row>
    <row r="47" spans="1:8">
      <c r="A47" s="22" t="s">
        <v>82</v>
      </c>
      <c r="B47" s="23" t="s">
        <v>35</v>
      </c>
      <c r="C47" s="24">
        <v>0</v>
      </c>
      <c r="D47" s="24">
        <v>0</v>
      </c>
      <c r="E47" s="31">
        <v>0</v>
      </c>
      <c r="F47" s="41"/>
      <c r="G47" s="64">
        <v>0</v>
      </c>
      <c r="H47" s="65"/>
    </row>
    <row r="48" spans="1:8">
      <c r="A48" s="22" t="s">
        <v>83</v>
      </c>
      <c r="B48" s="23" t="s">
        <v>53</v>
      </c>
      <c r="C48" s="24">
        <v>0</v>
      </c>
      <c r="D48" s="24">
        <v>0</v>
      </c>
      <c r="E48" s="31">
        <v>0</v>
      </c>
      <c r="F48" s="41"/>
      <c r="G48" s="64">
        <v>0</v>
      </c>
      <c r="H48" s="65"/>
    </row>
    <row r="49" spans="1:8">
      <c r="A49" s="19" t="s">
        <v>18</v>
      </c>
      <c r="B49" s="20" t="s">
        <v>36</v>
      </c>
      <c r="C49" s="35">
        <f>C50+C52</f>
        <v>4686000000</v>
      </c>
      <c r="D49" s="35">
        <f>D50+D51+D52</f>
        <v>2502936542</v>
      </c>
      <c r="E49" s="84">
        <f>E50+E51+E52</f>
        <v>4228568208</v>
      </c>
      <c r="F49" s="41">
        <f t="shared" si="0"/>
        <v>0.90238331370038416</v>
      </c>
      <c r="G49" s="68">
        <v>0</v>
      </c>
      <c r="H49" s="65"/>
    </row>
    <row r="50" spans="1:8">
      <c r="A50" s="22" t="s">
        <v>81</v>
      </c>
      <c r="B50" s="23" t="s">
        <v>54</v>
      </c>
      <c r="C50" s="81">
        <v>821000000</v>
      </c>
      <c r="D50" s="81">
        <v>517543349</v>
      </c>
      <c r="E50" s="87">
        <f>659071300+D50</f>
        <v>1176614649</v>
      </c>
      <c r="F50" s="41">
        <f t="shared" si="0"/>
        <v>1.4331481717417782</v>
      </c>
      <c r="G50" s="64">
        <v>0</v>
      </c>
      <c r="H50" s="65"/>
    </row>
    <row r="51" spans="1:8">
      <c r="A51" s="22" t="s">
        <v>82</v>
      </c>
      <c r="B51" s="23" t="s">
        <v>37</v>
      </c>
      <c r="C51" s="81">
        <v>0</v>
      </c>
      <c r="D51" s="81">
        <v>0</v>
      </c>
      <c r="E51" s="87">
        <v>0</v>
      </c>
      <c r="F51" s="41"/>
      <c r="G51" s="64">
        <v>0</v>
      </c>
      <c r="H51" s="65"/>
    </row>
    <row r="52" spans="1:8">
      <c r="A52" s="22" t="s">
        <v>83</v>
      </c>
      <c r="B52" s="23" t="s">
        <v>50</v>
      </c>
      <c r="C52" s="81">
        <f>2365000000+1220000000+280000000</f>
        <v>3865000000</v>
      </c>
      <c r="D52" s="81">
        <v>1985393193</v>
      </c>
      <c r="E52" s="81">
        <f>1066560366+D52</f>
        <v>3051953559</v>
      </c>
      <c r="F52" s="41">
        <f t="shared" si="0"/>
        <v>0.78963869573091849</v>
      </c>
      <c r="G52" s="66">
        <v>0</v>
      </c>
      <c r="H52" s="67"/>
    </row>
    <row r="53" spans="1:8" ht="4.9000000000000004" customHeight="1"/>
    <row r="54" spans="1:8" ht="50.25" customHeight="1">
      <c r="A54" s="49" t="s">
        <v>76</v>
      </c>
      <c r="B54" s="50"/>
      <c r="C54" s="50"/>
      <c r="D54" s="49" t="s">
        <v>76</v>
      </c>
      <c r="E54" s="50"/>
      <c r="F54" s="50"/>
      <c r="G54" s="50"/>
    </row>
    <row r="55" spans="1:8" ht="2.4500000000000002" customHeight="1"/>
  </sheetData>
  <mergeCells count="52">
    <mergeCell ref="A2:E2"/>
    <mergeCell ref="F2:G2"/>
    <mergeCell ref="A4:G4"/>
    <mergeCell ref="A6:G6"/>
    <mergeCell ref="D8:E8"/>
    <mergeCell ref="F8:H8"/>
    <mergeCell ref="G20:H20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32:H32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44:H44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51:H51"/>
    <mergeCell ref="G52:H52"/>
    <mergeCell ref="A54:C54"/>
    <mergeCell ref="D54:G54"/>
    <mergeCell ref="G45:H45"/>
    <mergeCell ref="G46:H46"/>
    <mergeCell ref="G47:H47"/>
    <mergeCell ref="G48:H48"/>
    <mergeCell ref="G49:H49"/>
    <mergeCell ref="G50:H50"/>
  </mergeCells>
  <pageMargins left="0.25" right="0" top="0.5" bottom="0.5" header="0.78740157480314998" footer="0.78740157480314998"/>
  <pageSetup paperSize="9" scale="98" fitToHeight="0" orientation="portrait" horizontalDpi="300" verticalDpi="300" r:id="rId1"/>
  <headerFooter alignWithMargins="0">
    <oddFooter>&amp;C&amp;"Arial,Regular"&amp;10&amp;P/&amp;N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635BD-F31F-450D-9C03-1C04DE75E8B5}">
  <sheetPr>
    <pageSetUpPr fitToPage="1"/>
  </sheetPr>
  <dimension ref="A1:H41"/>
  <sheetViews>
    <sheetView showGridLines="0" view="pageBreakPreview" zoomScale="110" zoomScaleNormal="100" zoomScaleSheetLayoutView="110" workbookViewId="0">
      <selection activeCell="E18" sqref="E18"/>
    </sheetView>
  </sheetViews>
  <sheetFormatPr defaultRowHeight="14.25"/>
  <cols>
    <col min="1" max="1" width="4.5" style="13" customWidth="1"/>
    <col min="2" max="2" width="34.5" style="13" customWidth="1"/>
    <col min="3" max="3" width="11.75" style="13" customWidth="1"/>
    <col min="4" max="4" width="14.75" style="13" customWidth="1"/>
    <col min="5" max="5" width="13.25" style="13" customWidth="1"/>
    <col min="6" max="6" width="10.375" style="13" customWidth="1"/>
    <col min="7" max="7" width="10.125" style="13" customWidth="1"/>
    <col min="8" max="8" width="0" style="13" hidden="1" customWidth="1"/>
    <col min="9" max="9" width="3.375" style="13" customWidth="1"/>
    <col min="10" max="16384" width="9" style="13"/>
  </cols>
  <sheetData>
    <row r="1" spans="1:8" ht="12" customHeight="1"/>
    <row r="2" spans="1:8" ht="21" customHeight="1">
      <c r="A2" s="56" t="s">
        <v>137</v>
      </c>
      <c r="B2" s="57"/>
      <c r="C2" s="57"/>
      <c r="D2" s="57"/>
      <c r="E2" s="57"/>
      <c r="F2" s="50"/>
      <c r="G2" s="50"/>
    </row>
    <row r="3" spans="1:8" ht="9.75" customHeight="1"/>
    <row r="4" spans="1:8" ht="49.9" customHeight="1">
      <c r="A4" s="58" t="s">
        <v>138</v>
      </c>
      <c r="B4" s="50"/>
      <c r="C4" s="50"/>
      <c r="D4" s="50"/>
      <c r="E4" s="50"/>
      <c r="F4" s="50"/>
      <c r="G4" s="50"/>
    </row>
    <row r="5" spans="1:8" ht="4.1500000000000004" customHeight="1"/>
    <row r="6" spans="1:8" ht="18" customHeight="1">
      <c r="A6" s="59" t="s">
        <v>75</v>
      </c>
      <c r="B6" s="50"/>
      <c r="C6" s="50"/>
      <c r="D6" s="50"/>
      <c r="E6" s="50"/>
      <c r="F6" s="50"/>
      <c r="G6" s="50"/>
    </row>
    <row r="7" spans="1:8" ht="6.4" customHeight="1"/>
    <row r="8" spans="1:8" ht="22.5" customHeight="1">
      <c r="A8" s="14" t="s">
        <v>76</v>
      </c>
      <c r="B8" s="14" t="s">
        <v>76</v>
      </c>
      <c r="C8" s="14" t="s">
        <v>76</v>
      </c>
      <c r="D8" s="54" t="s">
        <v>49</v>
      </c>
      <c r="E8" s="60"/>
      <c r="F8" s="61" t="s">
        <v>132</v>
      </c>
      <c r="G8" s="62"/>
      <c r="H8" s="63"/>
    </row>
    <row r="9" spans="1:8" ht="29.25" customHeight="1">
      <c r="A9" s="16" t="s">
        <v>61</v>
      </c>
      <c r="B9" s="16" t="s">
        <v>78</v>
      </c>
      <c r="C9" s="16" t="s">
        <v>1</v>
      </c>
      <c r="D9" s="15" t="s">
        <v>58</v>
      </c>
      <c r="E9" s="28" t="s">
        <v>133</v>
      </c>
      <c r="F9" s="15" t="s">
        <v>79</v>
      </c>
      <c r="G9" s="54" t="s">
        <v>80</v>
      </c>
      <c r="H9" s="52"/>
    </row>
    <row r="10" spans="1:8">
      <c r="A10" s="17" t="s">
        <v>2</v>
      </c>
      <c r="B10" s="17" t="s">
        <v>3</v>
      </c>
      <c r="C10" s="18" t="s">
        <v>81</v>
      </c>
      <c r="D10" s="18" t="s">
        <v>82</v>
      </c>
      <c r="E10" s="29" t="s">
        <v>83</v>
      </c>
      <c r="F10" s="18" t="s">
        <v>4</v>
      </c>
      <c r="G10" s="55" t="s">
        <v>85</v>
      </c>
      <c r="H10" s="52"/>
    </row>
    <row r="11" spans="1:8">
      <c r="A11" s="19" t="s">
        <v>2</v>
      </c>
      <c r="B11" s="20" t="s">
        <v>5</v>
      </c>
      <c r="C11" s="21">
        <f>C12</f>
        <v>6800000000</v>
      </c>
      <c r="D11" s="21">
        <v>1871372366</v>
      </c>
      <c r="E11" s="21">
        <v>1871372366</v>
      </c>
      <c r="F11" s="37">
        <f>E11/C11</f>
        <v>0.27520181852941178</v>
      </c>
      <c r="G11" s="53">
        <v>0</v>
      </c>
      <c r="H11" s="52"/>
    </row>
    <row r="12" spans="1:8">
      <c r="A12" s="22" t="s">
        <v>6</v>
      </c>
      <c r="B12" s="23" t="s">
        <v>86</v>
      </c>
      <c r="C12" s="24">
        <v>6800000000</v>
      </c>
      <c r="D12" s="24">
        <v>1871372366</v>
      </c>
      <c r="E12" s="24">
        <v>1871372366</v>
      </c>
      <c r="F12" s="36">
        <f>E12/C12</f>
        <v>0.27520181852941178</v>
      </c>
      <c r="G12" s="51">
        <v>0</v>
      </c>
      <c r="H12" s="52"/>
    </row>
    <row r="13" spans="1:8">
      <c r="A13" s="22" t="s">
        <v>7</v>
      </c>
      <c r="B13" s="23" t="s">
        <v>112</v>
      </c>
      <c r="C13" s="24">
        <v>0</v>
      </c>
      <c r="D13" s="24">
        <v>0</v>
      </c>
      <c r="E13" s="24">
        <v>0</v>
      </c>
      <c r="F13" s="36"/>
      <c r="G13" s="51">
        <v>0</v>
      </c>
      <c r="H13" s="52"/>
    </row>
    <row r="14" spans="1:8">
      <c r="A14" s="22" t="s">
        <v>8</v>
      </c>
      <c r="B14" s="23" t="s">
        <v>9</v>
      </c>
      <c r="C14" s="24">
        <v>0</v>
      </c>
      <c r="D14" s="24">
        <v>0</v>
      </c>
      <c r="E14" s="24">
        <v>0</v>
      </c>
      <c r="F14" s="36"/>
      <c r="G14" s="51">
        <v>0</v>
      </c>
      <c r="H14" s="52"/>
    </row>
    <row r="15" spans="1:8">
      <c r="A15" s="22" t="s">
        <v>10</v>
      </c>
      <c r="B15" s="23" t="s">
        <v>121</v>
      </c>
      <c r="C15" s="24">
        <v>0</v>
      </c>
      <c r="D15" s="24">
        <v>0</v>
      </c>
      <c r="E15" s="24">
        <v>0</v>
      </c>
      <c r="F15" s="36"/>
      <c r="G15" s="51">
        <v>0</v>
      </c>
      <c r="H15" s="52"/>
    </row>
    <row r="16" spans="1:8">
      <c r="A16" s="19" t="s">
        <v>3</v>
      </c>
      <c r="B16" s="20" t="s">
        <v>11</v>
      </c>
      <c r="C16" s="21">
        <f>C17+C21+C24+C25+C26</f>
        <v>133222000000</v>
      </c>
      <c r="D16" s="21">
        <f>D17+D21+D25</f>
        <v>94180854955</v>
      </c>
      <c r="E16" s="21">
        <f>E17+E21+E25</f>
        <v>94180854955</v>
      </c>
      <c r="F16" s="38">
        <f t="shared" ref="F16:F30" si="0">E16/C16</f>
        <v>0.70694671266757747</v>
      </c>
      <c r="G16" s="53">
        <v>0</v>
      </c>
      <c r="H16" s="52"/>
    </row>
    <row r="17" spans="1:8">
      <c r="A17" s="19" t="s">
        <v>6</v>
      </c>
      <c r="B17" s="20" t="s">
        <v>12</v>
      </c>
      <c r="C17" s="35">
        <f>C18+C20</f>
        <v>4686000000</v>
      </c>
      <c r="D17" s="21">
        <f>D18+D20</f>
        <v>1725631666</v>
      </c>
      <c r="E17" s="21">
        <f>E18+E20</f>
        <v>1725631666</v>
      </c>
      <c r="F17" s="38">
        <f t="shared" si="0"/>
        <v>0.36825259624413148</v>
      </c>
      <c r="G17" s="53">
        <v>0</v>
      </c>
      <c r="H17" s="52"/>
    </row>
    <row r="18" spans="1:8">
      <c r="A18" s="22" t="s">
        <v>81</v>
      </c>
      <c r="B18" s="23" t="s">
        <v>50</v>
      </c>
      <c r="C18" s="24">
        <f>2365000000+1220000000+280000000</f>
        <v>3865000000</v>
      </c>
      <c r="D18" s="24">
        <v>1066560366</v>
      </c>
      <c r="E18" s="24">
        <v>1066560366</v>
      </c>
      <c r="F18" s="36">
        <f t="shared" si="0"/>
        <v>0.27595352289780078</v>
      </c>
      <c r="G18" s="51">
        <v>0</v>
      </c>
      <c r="H18" s="52"/>
    </row>
    <row r="19" spans="1:8">
      <c r="A19" s="22" t="s">
        <v>82</v>
      </c>
      <c r="B19" s="23" t="s">
        <v>37</v>
      </c>
      <c r="C19" s="24">
        <v>0</v>
      </c>
      <c r="D19" s="24">
        <v>0</v>
      </c>
      <c r="E19" s="24">
        <v>0</v>
      </c>
      <c r="F19" s="36"/>
      <c r="G19" s="51">
        <v>0</v>
      </c>
      <c r="H19" s="52"/>
    </row>
    <row r="20" spans="1:8">
      <c r="A20" s="22" t="s">
        <v>83</v>
      </c>
      <c r="B20" s="23" t="s">
        <v>51</v>
      </c>
      <c r="C20" s="24">
        <f>12000000+612000000+17000000+180000000</f>
        <v>821000000</v>
      </c>
      <c r="D20" s="24">
        <v>659071300</v>
      </c>
      <c r="E20" s="24">
        <v>659071300</v>
      </c>
      <c r="F20" s="36">
        <f t="shared" si="0"/>
        <v>0.80276650426309382</v>
      </c>
      <c r="G20" s="51">
        <v>0</v>
      </c>
      <c r="H20" s="52"/>
    </row>
    <row r="21" spans="1:8">
      <c r="A21" s="19" t="s">
        <v>7</v>
      </c>
      <c r="B21" s="20" t="s">
        <v>13</v>
      </c>
      <c r="C21" s="21">
        <f>SUM(C22:C23)</f>
        <v>128536000000</v>
      </c>
      <c r="D21" s="21">
        <v>63917528000</v>
      </c>
      <c r="E21" s="21">
        <v>63917528000</v>
      </c>
      <c r="F21" s="38">
        <f t="shared" si="0"/>
        <v>0.49727335532457834</v>
      </c>
      <c r="G21" s="53">
        <v>0</v>
      </c>
      <c r="H21" s="52"/>
    </row>
    <row r="22" spans="1:8">
      <c r="A22" s="22" t="s">
        <v>81</v>
      </c>
      <c r="B22" s="23" t="s">
        <v>134</v>
      </c>
      <c r="C22" s="24">
        <v>90085000000</v>
      </c>
      <c r="D22" s="24">
        <v>23500000000</v>
      </c>
      <c r="E22" s="24">
        <v>23500000000</v>
      </c>
      <c r="F22" s="36">
        <f t="shared" si="0"/>
        <v>0.26086473885774547</v>
      </c>
      <c r="G22" s="51">
        <v>0</v>
      </c>
      <c r="H22" s="52"/>
    </row>
    <row r="23" spans="1:8">
      <c r="A23" s="22" t="s">
        <v>82</v>
      </c>
      <c r="B23" s="23" t="s">
        <v>135</v>
      </c>
      <c r="C23" s="24">
        <v>38451000000</v>
      </c>
      <c r="D23" s="24">
        <v>40417528000</v>
      </c>
      <c r="E23" s="24">
        <v>40417528000</v>
      </c>
      <c r="F23" s="36">
        <f t="shared" si="0"/>
        <v>1.0511437413851394</v>
      </c>
      <c r="G23" s="51">
        <v>0</v>
      </c>
      <c r="H23" s="52"/>
    </row>
    <row r="24" spans="1:8">
      <c r="A24" s="19" t="s">
        <v>8</v>
      </c>
      <c r="B24" s="20" t="s">
        <v>14</v>
      </c>
      <c r="C24" s="21">
        <v>0</v>
      </c>
      <c r="D24" s="21">
        <v>0</v>
      </c>
      <c r="E24" s="21">
        <v>0</v>
      </c>
      <c r="F24" s="36"/>
      <c r="G24" s="53">
        <v>0</v>
      </c>
      <c r="H24" s="52"/>
    </row>
    <row r="25" spans="1:8">
      <c r="A25" s="19" t="s">
        <v>10</v>
      </c>
      <c r="B25" s="20" t="s">
        <v>17</v>
      </c>
      <c r="C25" s="21">
        <v>0</v>
      </c>
      <c r="D25" s="21">
        <v>28537695289</v>
      </c>
      <c r="E25" s="21">
        <v>28537695289</v>
      </c>
      <c r="F25" s="36"/>
      <c r="G25" s="53">
        <v>0</v>
      </c>
      <c r="H25" s="52"/>
    </row>
    <row r="26" spans="1:8">
      <c r="A26" s="19" t="s">
        <v>16</v>
      </c>
      <c r="B26" s="20" t="s">
        <v>15</v>
      </c>
      <c r="C26" s="21">
        <v>0</v>
      </c>
      <c r="D26" s="21">
        <v>0</v>
      </c>
      <c r="E26" s="21">
        <v>0</v>
      </c>
      <c r="F26" s="36"/>
      <c r="G26" s="53">
        <v>0</v>
      </c>
      <c r="H26" s="52"/>
    </row>
    <row r="27" spans="1:8">
      <c r="A27" s="19" t="s">
        <v>18</v>
      </c>
      <c r="B27" s="20" t="s">
        <v>19</v>
      </c>
      <c r="C27" s="21">
        <f>C29+C30+C35</f>
        <v>133222000000</v>
      </c>
      <c r="D27" s="21">
        <f>D28</f>
        <v>26644944360</v>
      </c>
      <c r="E27" s="21">
        <f>E28</f>
        <v>26644944360</v>
      </c>
      <c r="F27" s="38">
        <f t="shared" si="0"/>
        <v>0.20000408611190343</v>
      </c>
      <c r="G27" s="53">
        <v>0</v>
      </c>
      <c r="H27" s="52"/>
    </row>
    <row r="28" spans="1:8">
      <c r="A28" s="19" t="s">
        <v>6</v>
      </c>
      <c r="B28" s="20" t="s">
        <v>20</v>
      </c>
      <c r="C28" s="21">
        <f>C29+C30+C35</f>
        <v>133222000000</v>
      </c>
      <c r="D28" s="21">
        <v>26644944360</v>
      </c>
      <c r="E28" s="21">
        <v>26644944360</v>
      </c>
      <c r="F28" s="38">
        <f t="shared" si="0"/>
        <v>0.20000408611190343</v>
      </c>
      <c r="G28" s="53">
        <v>0</v>
      </c>
      <c r="H28" s="52"/>
    </row>
    <row r="29" spans="1:8">
      <c r="A29" s="22" t="s">
        <v>81</v>
      </c>
      <c r="B29" s="23" t="s">
        <v>21</v>
      </c>
      <c r="C29" s="24">
        <v>2612000000</v>
      </c>
      <c r="D29" s="24">
        <v>3678000000</v>
      </c>
      <c r="E29" s="24">
        <v>3678000000</v>
      </c>
      <c r="F29" s="36">
        <f t="shared" si="0"/>
        <v>1.4081163859111792</v>
      </c>
      <c r="G29" s="51">
        <v>0</v>
      </c>
      <c r="H29" s="52"/>
    </row>
    <row r="30" spans="1:8">
      <c r="A30" s="22" t="s">
        <v>82</v>
      </c>
      <c r="B30" s="23" t="s">
        <v>127</v>
      </c>
      <c r="C30" s="24">
        <f>89799000000+38451000000</f>
        <v>128250000000</v>
      </c>
      <c r="D30" s="24">
        <v>22966944360</v>
      </c>
      <c r="E30" s="24">
        <v>22966944360</v>
      </c>
      <c r="F30" s="36">
        <f t="shared" si="0"/>
        <v>0.17907948818713451</v>
      </c>
      <c r="G30" s="51">
        <v>0</v>
      </c>
      <c r="H30" s="52"/>
    </row>
    <row r="31" spans="1:8">
      <c r="A31" s="22" t="s">
        <v>83</v>
      </c>
      <c r="B31" s="23" t="s">
        <v>126</v>
      </c>
      <c r="C31" s="24">
        <v>0</v>
      </c>
      <c r="D31" s="24">
        <v>0</v>
      </c>
      <c r="E31" s="31">
        <v>0</v>
      </c>
      <c r="F31" s="36"/>
      <c r="G31" s="51">
        <v>0</v>
      </c>
      <c r="H31" s="52"/>
    </row>
    <row r="32" spans="1:8">
      <c r="A32" s="22" t="s">
        <v>84</v>
      </c>
      <c r="B32" s="23" t="s">
        <v>24</v>
      </c>
      <c r="C32" s="24">
        <v>0</v>
      </c>
      <c r="D32" s="24"/>
      <c r="E32" s="31">
        <v>0</v>
      </c>
      <c r="F32" s="36"/>
      <c r="G32" s="51">
        <v>0</v>
      </c>
      <c r="H32" s="52"/>
    </row>
    <row r="33" spans="1:8">
      <c r="A33" s="22" t="s">
        <v>85</v>
      </c>
      <c r="B33" s="23" t="s">
        <v>23</v>
      </c>
      <c r="C33" s="24">
        <v>0</v>
      </c>
      <c r="D33" s="24">
        <v>0</v>
      </c>
      <c r="E33" s="31">
        <v>0</v>
      </c>
      <c r="F33" s="36"/>
      <c r="G33" s="51">
        <v>0</v>
      </c>
      <c r="H33" s="52"/>
    </row>
    <row r="34" spans="1:8">
      <c r="A34" s="22" t="s">
        <v>91</v>
      </c>
      <c r="B34" s="23" t="s">
        <v>25</v>
      </c>
      <c r="C34" s="24">
        <v>0</v>
      </c>
      <c r="D34" s="24">
        <v>0</v>
      </c>
      <c r="E34" s="31">
        <v>0</v>
      </c>
      <c r="F34" s="36"/>
      <c r="G34" s="51">
        <v>0</v>
      </c>
      <c r="H34" s="52"/>
    </row>
    <row r="35" spans="1:8">
      <c r="A35" s="22" t="s">
        <v>93</v>
      </c>
      <c r="B35" s="23" t="s">
        <v>136</v>
      </c>
      <c r="C35" s="24">
        <v>2360000000</v>
      </c>
      <c r="D35" s="24">
        <v>0</v>
      </c>
      <c r="E35" s="31">
        <v>0</v>
      </c>
      <c r="F35" s="36"/>
      <c r="G35" s="51">
        <v>0</v>
      </c>
      <c r="H35" s="52"/>
    </row>
    <row r="36" spans="1:8">
      <c r="A36" s="22" t="s">
        <v>98</v>
      </c>
      <c r="B36" s="23" t="s">
        <v>26</v>
      </c>
      <c r="C36" s="24">
        <v>0</v>
      </c>
      <c r="D36" s="24">
        <v>0</v>
      </c>
      <c r="E36" s="31">
        <v>0</v>
      </c>
      <c r="F36" s="36"/>
      <c r="G36" s="51">
        <v>0</v>
      </c>
      <c r="H36" s="52"/>
    </row>
    <row r="37" spans="1:8" ht="21">
      <c r="A37" s="19" t="s">
        <v>7</v>
      </c>
      <c r="B37" s="20" t="s">
        <v>52</v>
      </c>
      <c r="C37" s="21">
        <v>0</v>
      </c>
      <c r="D37" s="21">
        <v>0</v>
      </c>
      <c r="E37" s="30">
        <v>0</v>
      </c>
      <c r="F37" s="21">
        <v>0</v>
      </c>
      <c r="G37" s="53">
        <v>0</v>
      </c>
      <c r="H37" s="52"/>
    </row>
    <row r="38" spans="1:8">
      <c r="A38" s="19" t="s">
        <v>8</v>
      </c>
      <c r="B38" s="20" t="s">
        <v>27</v>
      </c>
      <c r="C38" s="21">
        <v>0</v>
      </c>
      <c r="D38" s="21">
        <v>0</v>
      </c>
      <c r="E38" s="30">
        <v>0</v>
      </c>
      <c r="F38" s="21">
        <v>0</v>
      </c>
      <c r="G38" s="53">
        <v>0</v>
      </c>
      <c r="H38" s="52"/>
    </row>
    <row r="39" spans="1:8" ht="4.9000000000000004" customHeight="1"/>
    <row r="40" spans="1:8" ht="50.25" customHeight="1">
      <c r="A40" s="49" t="s">
        <v>76</v>
      </c>
      <c r="B40" s="50"/>
      <c r="C40" s="50"/>
      <c r="D40" s="49" t="s">
        <v>76</v>
      </c>
      <c r="E40" s="50"/>
      <c r="F40" s="50"/>
      <c r="G40" s="50"/>
    </row>
    <row r="41" spans="1:8" ht="11.45" customHeight="1"/>
  </sheetData>
  <mergeCells count="38">
    <mergeCell ref="G34:H34"/>
    <mergeCell ref="G35:H35"/>
    <mergeCell ref="A40:C40"/>
    <mergeCell ref="D40:G40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G19:H19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G9:H9"/>
    <mergeCell ref="G10:H10"/>
    <mergeCell ref="G11:H11"/>
    <mergeCell ref="G12:H12"/>
    <mergeCell ref="G13:H13"/>
    <mergeCell ref="A2:E2"/>
    <mergeCell ref="F2:G2"/>
    <mergeCell ref="A4:G4"/>
    <mergeCell ref="A6:G6"/>
    <mergeCell ref="D8:E8"/>
    <mergeCell ref="F8:H8"/>
  </mergeCells>
  <pageMargins left="0.25" right="0.25" top="0.5" bottom="0.25" header="0.78740157480314998" footer="0.78740157480314998"/>
  <pageSetup paperSize="9" scale="93" fitToHeight="0" orientation="portrait" horizontalDpi="300" verticalDpi="300" r:id="rId1"/>
  <headerFooter alignWithMargins="0">
    <oddFooter>&amp;C&amp;"Arial,Regular"&amp;10&amp;P/&amp;N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0B70-06D6-43A9-9DBE-2EFAAACC1BC2}">
  <sheetPr>
    <pageSetUpPr fitToPage="1"/>
  </sheetPr>
  <dimension ref="A1:H55"/>
  <sheetViews>
    <sheetView showGridLines="0" view="pageBreakPreview" topLeftCell="A28" zoomScaleNormal="100" zoomScaleSheetLayoutView="100" workbookViewId="0">
      <selection activeCell="E50" sqref="E50"/>
    </sheetView>
  </sheetViews>
  <sheetFormatPr defaultRowHeight="14.25"/>
  <cols>
    <col min="1" max="1" width="4.5" style="13" customWidth="1"/>
    <col min="2" max="2" width="34.5" style="13" customWidth="1"/>
    <col min="3" max="3" width="11.75" style="13" customWidth="1"/>
    <col min="4" max="4" width="11.875" style="13" customWidth="1"/>
    <col min="5" max="5" width="12.875" style="13" customWidth="1"/>
    <col min="6" max="6" width="11.75" style="13" customWidth="1"/>
    <col min="7" max="7" width="8.25" style="13" customWidth="1"/>
    <col min="8" max="8" width="0" style="13" hidden="1" customWidth="1"/>
    <col min="9" max="9" width="1.375" style="13" customWidth="1"/>
    <col min="10" max="16384" width="9" style="13"/>
  </cols>
  <sheetData>
    <row r="1" spans="1:8" ht="18.75" customHeight="1"/>
    <row r="2" spans="1:8" ht="34.5" customHeight="1">
      <c r="A2" s="56" t="s">
        <v>137</v>
      </c>
      <c r="B2" s="57"/>
      <c r="C2" s="57"/>
      <c r="D2" s="57"/>
      <c r="E2" s="57"/>
      <c r="F2" s="50"/>
      <c r="G2" s="50"/>
    </row>
    <row r="3" spans="1:8" ht="5.0999999999999996" customHeight="1"/>
    <row r="4" spans="1:8" ht="60.75" customHeight="1">
      <c r="A4" s="58" t="s">
        <v>139</v>
      </c>
      <c r="B4" s="50"/>
      <c r="C4" s="50"/>
      <c r="D4" s="50"/>
      <c r="E4" s="50"/>
      <c r="F4" s="50"/>
      <c r="G4" s="50"/>
    </row>
    <row r="5" spans="1:8" ht="2.1" customHeight="1"/>
    <row r="6" spans="1:8" ht="18" customHeight="1">
      <c r="A6" s="59" t="s">
        <v>75</v>
      </c>
      <c r="B6" s="50"/>
      <c r="C6" s="50"/>
      <c r="D6" s="50"/>
      <c r="E6" s="50"/>
      <c r="F6" s="50"/>
      <c r="G6" s="50"/>
    </row>
    <row r="7" spans="1:8" ht="6.4" customHeight="1"/>
    <row r="8" spans="1:8" ht="24.75" customHeight="1">
      <c r="A8" s="14" t="s">
        <v>76</v>
      </c>
      <c r="B8" s="14" t="s">
        <v>76</v>
      </c>
      <c r="C8" s="14" t="s">
        <v>76</v>
      </c>
      <c r="D8" s="54" t="s">
        <v>49</v>
      </c>
      <c r="E8" s="60"/>
      <c r="F8" s="72" t="s">
        <v>48</v>
      </c>
      <c r="G8" s="65"/>
      <c r="H8" s="65"/>
    </row>
    <row r="9" spans="1:8" ht="28.5" customHeight="1">
      <c r="A9" s="16" t="s">
        <v>61</v>
      </c>
      <c r="B9" s="16" t="s">
        <v>78</v>
      </c>
      <c r="C9" s="16" t="s">
        <v>1</v>
      </c>
      <c r="D9" s="39" t="s">
        <v>140</v>
      </c>
      <c r="E9" s="40" t="s">
        <v>47</v>
      </c>
      <c r="F9" s="33" t="s">
        <v>79</v>
      </c>
      <c r="G9" s="70" t="s">
        <v>80</v>
      </c>
      <c r="H9" s="65"/>
    </row>
    <row r="10" spans="1:8">
      <c r="A10" s="17" t="s">
        <v>2</v>
      </c>
      <c r="B10" s="17" t="s">
        <v>3</v>
      </c>
      <c r="C10" s="18" t="s">
        <v>81</v>
      </c>
      <c r="D10" s="18" t="s">
        <v>82</v>
      </c>
      <c r="E10" s="29" t="s">
        <v>83</v>
      </c>
      <c r="F10" s="34" t="s">
        <v>84</v>
      </c>
      <c r="G10" s="71" t="s">
        <v>85</v>
      </c>
      <c r="H10" s="65"/>
    </row>
    <row r="11" spans="1:8">
      <c r="A11" s="19" t="s">
        <v>2</v>
      </c>
      <c r="B11" s="20" t="s">
        <v>5</v>
      </c>
      <c r="C11" s="21">
        <f>C12+C35+C36+C44</f>
        <v>6800000000</v>
      </c>
      <c r="D11" s="21">
        <v>1871372366</v>
      </c>
      <c r="E11" s="30">
        <v>1871372366</v>
      </c>
      <c r="F11" s="41">
        <f>E11/C11</f>
        <v>0.27520181852941178</v>
      </c>
      <c r="G11" s="68">
        <v>0</v>
      </c>
      <c r="H11" s="65"/>
    </row>
    <row r="12" spans="1:8">
      <c r="A12" s="19" t="s">
        <v>6</v>
      </c>
      <c r="B12" s="20" t="s">
        <v>86</v>
      </c>
      <c r="C12" s="21">
        <f>C13+C14+C15+C16+C17+C18+C20+C26+C27+C28+C29+C30+C31+C32</f>
        <v>6800000000</v>
      </c>
      <c r="D12" s="21">
        <v>1871372366</v>
      </c>
      <c r="E12" s="30">
        <v>1871372366</v>
      </c>
      <c r="F12" s="41">
        <f t="shared" ref="F12:F52" si="0">E12/C12</f>
        <v>0.27520181852941178</v>
      </c>
      <c r="G12" s="68">
        <v>0</v>
      </c>
      <c r="H12" s="65"/>
    </row>
    <row r="13" spans="1:8" ht="22.5">
      <c r="A13" s="22" t="s">
        <v>81</v>
      </c>
      <c r="B13" s="23" t="s">
        <v>87</v>
      </c>
      <c r="C13" s="24">
        <f>1570000000+43000000</f>
        <v>1613000000</v>
      </c>
      <c r="D13" s="24">
        <v>232167184</v>
      </c>
      <c r="E13" s="31">
        <v>232167184</v>
      </c>
      <c r="F13" s="41">
        <f t="shared" si="0"/>
        <v>0.14393501797892128</v>
      </c>
      <c r="G13" s="64">
        <v>0</v>
      </c>
      <c r="H13" s="65"/>
    </row>
    <row r="14" spans="1:8">
      <c r="A14" s="22" t="s">
        <v>82</v>
      </c>
      <c r="B14" s="23" t="s">
        <v>88</v>
      </c>
      <c r="C14" s="24">
        <v>0</v>
      </c>
      <c r="D14" s="24">
        <v>0</v>
      </c>
      <c r="E14" s="31">
        <v>0</v>
      </c>
      <c r="F14" s="41"/>
      <c r="G14" s="64">
        <v>0</v>
      </c>
      <c r="H14" s="65"/>
    </row>
    <row r="15" spans="1:8">
      <c r="A15" s="22" t="s">
        <v>83</v>
      </c>
      <c r="B15" s="23" t="s">
        <v>89</v>
      </c>
      <c r="C15" s="24">
        <v>2365000000</v>
      </c>
      <c r="D15" s="24">
        <v>234882974</v>
      </c>
      <c r="E15" s="31">
        <v>234882974</v>
      </c>
      <c r="F15" s="41">
        <f t="shared" si="0"/>
        <v>9.9316268076109937E-2</v>
      </c>
      <c r="G15" s="64">
        <v>0</v>
      </c>
      <c r="H15" s="65"/>
    </row>
    <row r="16" spans="1:8">
      <c r="A16" s="22" t="s">
        <v>84</v>
      </c>
      <c r="B16" s="23" t="s">
        <v>28</v>
      </c>
      <c r="C16" s="24">
        <v>280000000</v>
      </c>
      <c r="D16" s="24">
        <v>87212360</v>
      </c>
      <c r="E16" s="31">
        <v>87212360</v>
      </c>
      <c r="F16" s="41">
        <f t="shared" si="0"/>
        <v>0.31147271428571427</v>
      </c>
      <c r="G16" s="64">
        <v>0</v>
      </c>
      <c r="H16" s="65"/>
    </row>
    <row r="17" spans="1:8">
      <c r="A17" s="22" t="s">
        <v>85</v>
      </c>
      <c r="B17" s="23" t="s">
        <v>90</v>
      </c>
      <c r="C17" s="24">
        <v>0</v>
      </c>
      <c r="D17" s="24">
        <v>0</v>
      </c>
      <c r="E17" s="31">
        <v>0</v>
      </c>
      <c r="F17" s="41"/>
      <c r="G17" s="64">
        <v>0</v>
      </c>
      <c r="H17" s="65"/>
    </row>
    <row r="18" spans="1:8">
      <c r="A18" s="22" t="s">
        <v>91</v>
      </c>
      <c r="B18" s="23" t="s">
        <v>29</v>
      </c>
      <c r="C18" s="24">
        <f>302000000+1220000000</f>
        <v>1522000000</v>
      </c>
      <c r="D18" s="24">
        <v>504476592</v>
      </c>
      <c r="E18" s="31">
        <v>504476592</v>
      </c>
      <c r="F18" s="41">
        <f t="shared" si="0"/>
        <v>0.33145636793692512</v>
      </c>
      <c r="G18" s="64">
        <v>0</v>
      </c>
      <c r="H18" s="65"/>
    </row>
    <row r="19" spans="1:8">
      <c r="A19" s="25"/>
      <c r="B19" s="26" t="s">
        <v>92</v>
      </c>
      <c r="C19" s="27">
        <v>1220000000</v>
      </c>
      <c r="D19" s="27">
        <v>471806950</v>
      </c>
      <c r="E19" s="32">
        <v>471806950</v>
      </c>
      <c r="F19" s="41">
        <f t="shared" si="0"/>
        <v>0.38672700819672129</v>
      </c>
      <c r="G19" s="69">
        <v>0</v>
      </c>
      <c r="H19" s="65"/>
    </row>
    <row r="20" spans="1:8">
      <c r="A20" s="22" t="s">
        <v>93</v>
      </c>
      <c r="B20" s="23" t="s">
        <v>94</v>
      </c>
      <c r="C20" s="24">
        <f>C23+C24</f>
        <v>820000000</v>
      </c>
      <c r="D20" s="24">
        <v>775587420</v>
      </c>
      <c r="E20" s="31">
        <v>775587420</v>
      </c>
      <c r="F20" s="41">
        <f t="shared" si="0"/>
        <v>0.94583831707317079</v>
      </c>
      <c r="G20" s="64">
        <v>0</v>
      </c>
      <c r="H20" s="65"/>
    </row>
    <row r="21" spans="1:8">
      <c r="A21" s="25" t="s">
        <v>30</v>
      </c>
      <c r="B21" s="26" t="s">
        <v>95</v>
      </c>
      <c r="C21" s="27">
        <v>0</v>
      </c>
      <c r="D21" s="27">
        <v>0</v>
      </c>
      <c r="E21" s="32">
        <v>0</v>
      </c>
      <c r="F21" s="41"/>
      <c r="G21" s="69">
        <v>0</v>
      </c>
      <c r="H21" s="65"/>
    </row>
    <row r="22" spans="1:8">
      <c r="A22" s="25" t="s">
        <v>30</v>
      </c>
      <c r="B22" s="26" t="s">
        <v>31</v>
      </c>
      <c r="C22" s="27">
        <v>0</v>
      </c>
      <c r="D22" s="27">
        <v>209420</v>
      </c>
      <c r="E22" s="32">
        <v>209420</v>
      </c>
      <c r="F22" s="41"/>
      <c r="G22" s="69">
        <v>0</v>
      </c>
      <c r="H22" s="65"/>
    </row>
    <row r="23" spans="1:8">
      <c r="A23" s="25" t="s">
        <v>30</v>
      </c>
      <c r="B23" s="26" t="s">
        <v>96</v>
      </c>
      <c r="C23" s="27">
        <v>20000000</v>
      </c>
      <c r="D23" s="27">
        <v>0</v>
      </c>
      <c r="E23" s="32">
        <v>0</v>
      </c>
      <c r="F23" s="41"/>
      <c r="G23" s="69">
        <v>0</v>
      </c>
      <c r="H23" s="65"/>
    </row>
    <row r="24" spans="1:8">
      <c r="A24" s="25" t="s">
        <v>30</v>
      </c>
      <c r="B24" s="26" t="s">
        <v>32</v>
      </c>
      <c r="C24" s="27">
        <v>800000000</v>
      </c>
      <c r="D24" s="27">
        <v>775378000</v>
      </c>
      <c r="E24" s="32">
        <v>775378000</v>
      </c>
      <c r="F24" s="41">
        <f t="shared" si="0"/>
        <v>0.96922249999999999</v>
      </c>
      <c r="G24" s="69">
        <v>0</v>
      </c>
      <c r="H24" s="65"/>
    </row>
    <row r="25" spans="1:8">
      <c r="A25" s="25" t="s">
        <v>30</v>
      </c>
      <c r="B25" s="26" t="s">
        <v>97</v>
      </c>
      <c r="C25" s="27">
        <v>0</v>
      </c>
      <c r="D25" s="27">
        <v>0</v>
      </c>
      <c r="E25" s="32">
        <v>0</v>
      </c>
      <c r="F25" s="41"/>
      <c r="G25" s="69">
        <v>0</v>
      </c>
      <c r="H25" s="65"/>
    </row>
    <row r="26" spans="1:8" ht="22.5">
      <c r="A26" s="22" t="s">
        <v>98</v>
      </c>
      <c r="B26" s="23" t="s">
        <v>33</v>
      </c>
      <c r="C26" s="24">
        <v>0</v>
      </c>
      <c r="D26" s="24">
        <v>0</v>
      </c>
      <c r="E26" s="31">
        <v>0</v>
      </c>
      <c r="F26" s="41"/>
      <c r="G26" s="64">
        <v>0</v>
      </c>
      <c r="H26" s="65"/>
    </row>
    <row r="27" spans="1:8">
      <c r="A27" s="22" t="s">
        <v>99</v>
      </c>
      <c r="B27" s="23" t="s">
        <v>100</v>
      </c>
      <c r="C27" s="24">
        <v>0</v>
      </c>
      <c r="D27" s="24">
        <v>0</v>
      </c>
      <c r="E27" s="31">
        <v>0</v>
      </c>
      <c r="F27" s="41"/>
      <c r="G27" s="64">
        <v>0</v>
      </c>
      <c r="H27" s="65"/>
    </row>
    <row r="28" spans="1:8" ht="33.75">
      <c r="A28" s="22" t="s">
        <v>101</v>
      </c>
      <c r="B28" s="23" t="s">
        <v>102</v>
      </c>
      <c r="C28" s="24">
        <v>0</v>
      </c>
      <c r="D28" s="24">
        <v>0</v>
      </c>
      <c r="E28" s="31">
        <v>0</v>
      </c>
      <c r="F28" s="41"/>
      <c r="G28" s="64">
        <v>0</v>
      </c>
      <c r="H28" s="65"/>
    </row>
    <row r="29" spans="1:8">
      <c r="A29" s="22" t="s">
        <v>103</v>
      </c>
      <c r="B29" s="23" t="s">
        <v>104</v>
      </c>
      <c r="C29" s="24">
        <v>0</v>
      </c>
      <c r="D29" s="24">
        <v>0</v>
      </c>
      <c r="E29" s="31">
        <v>0</v>
      </c>
      <c r="F29" s="41"/>
      <c r="G29" s="64">
        <v>0</v>
      </c>
      <c r="H29" s="65"/>
    </row>
    <row r="30" spans="1:8">
      <c r="A30" s="22" t="s">
        <v>105</v>
      </c>
      <c r="B30" s="23" t="s">
        <v>34</v>
      </c>
      <c r="C30" s="24">
        <v>200000000</v>
      </c>
      <c r="D30" s="24">
        <v>37045836</v>
      </c>
      <c r="E30" s="31">
        <v>37045836</v>
      </c>
      <c r="F30" s="41">
        <f t="shared" si="0"/>
        <v>0.18522917999999999</v>
      </c>
      <c r="G30" s="64">
        <v>0</v>
      </c>
      <c r="H30" s="65"/>
    </row>
    <row r="31" spans="1:8">
      <c r="A31" s="22" t="s">
        <v>106</v>
      </c>
      <c r="B31" s="23" t="s">
        <v>107</v>
      </c>
      <c r="C31" s="24">
        <v>0</v>
      </c>
      <c r="D31" s="24">
        <v>0</v>
      </c>
      <c r="E31" s="31">
        <v>0</v>
      </c>
      <c r="F31" s="41"/>
      <c r="G31" s="64">
        <v>0</v>
      </c>
      <c r="H31" s="65"/>
    </row>
    <row r="32" spans="1:8" ht="22.5">
      <c r="A32" s="22" t="s">
        <v>108</v>
      </c>
      <c r="B32" s="23" t="s">
        <v>109</v>
      </c>
      <c r="C32" s="24">
        <v>0</v>
      </c>
      <c r="D32" s="24">
        <v>0</v>
      </c>
      <c r="E32" s="31">
        <v>0</v>
      </c>
      <c r="F32" s="41"/>
      <c r="G32" s="64">
        <v>0</v>
      </c>
      <c r="H32" s="65"/>
    </row>
    <row r="33" spans="1:8">
      <c r="A33" s="25" t="s">
        <v>30</v>
      </c>
      <c r="B33" s="26" t="s">
        <v>110</v>
      </c>
      <c r="C33" s="27">
        <v>0</v>
      </c>
      <c r="D33" s="27">
        <v>0</v>
      </c>
      <c r="E33" s="32">
        <v>0</v>
      </c>
      <c r="F33" s="41"/>
      <c r="G33" s="69">
        <v>0</v>
      </c>
      <c r="H33" s="65"/>
    </row>
    <row r="34" spans="1:8" ht="22.5">
      <c r="A34" s="25" t="s">
        <v>30</v>
      </c>
      <c r="B34" s="26" t="s">
        <v>111</v>
      </c>
      <c r="C34" s="27">
        <v>0</v>
      </c>
      <c r="D34" s="27">
        <v>0</v>
      </c>
      <c r="E34" s="32">
        <v>0</v>
      </c>
      <c r="F34" s="41"/>
      <c r="G34" s="69">
        <v>0</v>
      </c>
      <c r="H34" s="65"/>
    </row>
    <row r="35" spans="1:8">
      <c r="A35" s="19" t="s">
        <v>7</v>
      </c>
      <c r="B35" s="20" t="s">
        <v>112</v>
      </c>
      <c r="C35" s="21">
        <v>0</v>
      </c>
      <c r="D35" s="21">
        <v>0</v>
      </c>
      <c r="E35" s="30">
        <v>0</v>
      </c>
      <c r="F35" s="41"/>
      <c r="G35" s="68">
        <v>0</v>
      </c>
      <c r="H35" s="65"/>
    </row>
    <row r="36" spans="1:8">
      <c r="A36" s="19" t="s">
        <v>8</v>
      </c>
      <c r="B36" s="20" t="s">
        <v>113</v>
      </c>
      <c r="C36" s="21">
        <v>0</v>
      </c>
      <c r="D36" s="21">
        <v>0</v>
      </c>
      <c r="E36" s="30">
        <v>0</v>
      </c>
      <c r="F36" s="41"/>
      <c r="G36" s="68">
        <v>0</v>
      </c>
      <c r="H36" s="65"/>
    </row>
    <row r="37" spans="1:8">
      <c r="A37" s="22" t="s">
        <v>81</v>
      </c>
      <c r="B37" s="23" t="s">
        <v>114</v>
      </c>
      <c r="C37" s="24">
        <v>0</v>
      </c>
      <c r="D37" s="24">
        <v>0</v>
      </c>
      <c r="E37" s="31">
        <v>0</v>
      </c>
      <c r="F37" s="41"/>
      <c r="G37" s="64">
        <v>0</v>
      </c>
      <c r="H37" s="65"/>
    </row>
    <row r="38" spans="1:8">
      <c r="A38" s="22" t="s">
        <v>82</v>
      </c>
      <c r="B38" s="23" t="s">
        <v>115</v>
      </c>
      <c r="C38" s="24">
        <v>0</v>
      </c>
      <c r="D38" s="24">
        <v>0</v>
      </c>
      <c r="E38" s="31">
        <v>0</v>
      </c>
      <c r="F38" s="41"/>
      <c r="G38" s="64">
        <v>0</v>
      </c>
      <c r="H38" s="65"/>
    </row>
    <row r="39" spans="1:8">
      <c r="A39" s="22" t="s">
        <v>83</v>
      </c>
      <c r="B39" s="23" t="s">
        <v>116</v>
      </c>
      <c r="C39" s="24">
        <v>0</v>
      </c>
      <c r="D39" s="24">
        <v>0</v>
      </c>
      <c r="E39" s="31">
        <v>0</v>
      </c>
      <c r="F39" s="41"/>
      <c r="G39" s="64">
        <v>0</v>
      </c>
      <c r="H39" s="65"/>
    </row>
    <row r="40" spans="1:8">
      <c r="A40" s="22" t="s">
        <v>84</v>
      </c>
      <c r="B40" s="23" t="s">
        <v>117</v>
      </c>
      <c r="C40" s="24">
        <v>0</v>
      </c>
      <c r="D40" s="24">
        <v>0</v>
      </c>
      <c r="E40" s="31">
        <v>0</v>
      </c>
      <c r="F40" s="41"/>
      <c r="G40" s="64">
        <v>0</v>
      </c>
      <c r="H40" s="65"/>
    </row>
    <row r="41" spans="1:8">
      <c r="A41" s="22" t="s">
        <v>85</v>
      </c>
      <c r="B41" s="23" t="s">
        <v>118</v>
      </c>
      <c r="C41" s="24">
        <v>0</v>
      </c>
      <c r="D41" s="24">
        <v>0</v>
      </c>
      <c r="E41" s="31">
        <v>0</v>
      </c>
      <c r="F41" s="41"/>
      <c r="G41" s="64">
        <v>0</v>
      </c>
      <c r="H41" s="65"/>
    </row>
    <row r="42" spans="1:8">
      <c r="A42" s="22" t="s">
        <v>91</v>
      </c>
      <c r="B42" s="23" t="s">
        <v>119</v>
      </c>
      <c r="C42" s="24">
        <v>0</v>
      </c>
      <c r="D42" s="24">
        <v>0</v>
      </c>
      <c r="E42" s="31">
        <v>0</v>
      </c>
      <c r="F42" s="41"/>
      <c r="G42" s="64">
        <v>0</v>
      </c>
      <c r="H42" s="65"/>
    </row>
    <row r="43" spans="1:8">
      <c r="A43" s="22" t="s">
        <v>93</v>
      </c>
      <c r="B43" s="23" t="s">
        <v>120</v>
      </c>
      <c r="C43" s="24">
        <v>0</v>
      </c>
      <c r="D43" s="24">
        <v>0</v>
      </c>
      <c r="E43" s="31">
        <v>0</v>
      </c>
      <c r="F43" s="41"/>
      <c r="G43" s="64">
        <v>0</v>
      </c>
      <c r="H43" s="65"/>
    </row>
    <row r="44" spans="1:8">
      <c r="A44" s="19" t="s">
        <v>10</v>
      </c>
      <c r="B44" s="20" t="s">
        <v>121</v>
      </c>
      <c r="C44" s="21">
        <v>0</v>
      </c>
      <c r="D44" s="21">
        <v>0</v>
      </c>
      <c r="E44" s="30">
        <v>0</v>
      </c>
      <c r="F44" s="41"/>
      <c r="G44" s="68">
        <v>0</v>
      </c>
      <c r="H44" s="65"/>
    </row>
    <row r="45" spans="1:8" ht="21">
      <c r="A45" s="19" t="s">
        <v>3</v>
      </c>
      <c r="B45" s="20" t="s">
        <v>122</v>
      </c>
      <c r="C45" s="21">
        <v>0</v>
      </c>
      <c r="D45" s="21">
        <v>0</v>
      </c>
      <c r="E45" s="30">
        <v>0</v>
      </c>
      <c r="F45" s="41"/>
      <c r="G45" s="68">
        <v>0</v>
      </c>
      <c r="H45" s="65"/>
    </row>
    <row r="46" spans="1:8">
      <c r="A46" s="22" t="s">
        <v>81</v>
      </c>
      <c r="B46" s="23" t="s">
        <v>123</v>
      </c>
      <c r="C46" s="24">
        <v>0</v>
      </c>
      <c r="D46" s="24">
        <v>0</v>
      </c>
      <c r="E46" s="31">
        <v>0</v>
      </c>
      <c r="F46" s="41"/>
      <c r="G46" s="64">
        <v>0</v>
      </c>
      <c r="H46" s="65"/>
    </row>
    <row r="47" spans="1:8">
      <c r="A47" s="22" t="s">
        <v>82</v>
      </c>
      <c r="B47" s="23" t="s">
        <v>35</v>
      </c>
      <c r="C47" s="24">
        <v>0</v>
      </c>
      <c r="D47" s="24">
        <v>0</v>
      </c>
      <c r="E47" s="31">
        <v>0</v>
      </c>
      <c r="F47" s="41"/>
      <c r="G47" s="64">
        <v>0</v>
      </c>
      <c r="H47" s="65"/>
    </row>
    <row r="48" spans="1:8">
      <c r="A48" s="22" t="s">
        <v>83</v>
      </c>
      <c r="B48" s="23" t="s">
        <v>53</v>
      </c>
      <c r="C48" s="24">
        <v>0</v>
      </c>
      <c r="D48" s="24">
        <v>0</v>
      </c>
      <c r="E48" s="31">
        <v>0</v>
      </c>
      <c r="F48" s="41"/>
      <c r="G48" s="64">
        <v>0</v>
      </c>
      <c r="H48" s="65"/>
    </row>
    <row r="49" spans="1:8">
      <c r="A49" s="19" t="s">
        <v>18</v>
      </c>
      <c r="B49" s="20" t="s">
        <v>36</v>
      </c>
      <c r="C49" s="21">
        <f>C50+C52</f>
        <v>4686000000</v>
      </c>
      <c r="D49" s="21">
        <v>1725631666</v>
      </c>
      <c r="E49" s="30">
        <v>1725631666</v>
      </c>
      <c r="F49" s="41">
        <f t="shared" si="0"/>
        <v>0.36825259624413148</v>
      </c>
      <c r="G49" s="68">
        <v>0</v>
      </c>
      <c r="H49" s="65"/>
    </row>
    <row r="50" spans="1:8">
      <c r="A50" s="22" t="s">
        <v>81</v>
      </c>
      <c r="B50" s="23" t="s">
        <v>54</v>
      </c>
      <c r="C50" s="24">
        <v>821000000</v>
      </c>
      <c r="D50" s="24">
        <v>659071300</v>
      </c>
      <c r="E50" s="31">
        <v>659071300</v>
      </c>
      <c r="F50" s="41">
        <f t="shared" si="0"/>
        <v>0.80276650426309382</v>
      </c>
      <c r="G50" s="64">
        <v>0</v>
      </c>
      <c r="H50" s="65"/>
    </row>
    <row r="51" spans="1:8">
      <c r="A51" s="22" t="s">
        <v>82</v>
      </c>
      <c r="B51" s="23" t="s">
        <v>37</v>
      </c>
      <c r="C51" s="24">
        <v>0</v>
      </c>
      <c r="D51" s="24">
        <v>0</v>
      </c>
      <c r="E51" s="31">
        <v>0</v>
      </c>
      <c r="F51" s="41"/>
      <c r="G51" s="64">
        <v>0</v>
      </c>
      <c r="H51" s="65"/>
    </row>
    <row r="52" spans="1:8">
      <c r="A52" s="22" t="s">
        <v>83</v>
      </c>
      <c r="B52" s="23" t="s">
        <v>50</v>
      </c>
      <c r="C52" s="24">
        <f>2365000000+1220000000+280000000</f>
        <v>3865000000</v>
      </c>
      <c r="D52" s="24">
        <v>1066560366</v>
      </c>
      <c r="E52" s="24">
        <v>1066560366</v>
      </c>
      <c r="F52" s="41">
        <f t="shared" si="0"/>
        <v>0.27595352289780078</v>
      </c>
      <c r="G52" s="66">
        <v>0</v>
      </c>
      <c r="H52" s="67"/>
    </row>
    <row r="53" spans="1:8" ht="4.9000000000000004" customHeight="1"/>
    <row r="54" spans="1:8" ht="50.25" customHeight="1">
      <c r="A54" s="49" t="s">
        <v>76</v>
      </c>
      <c r="B54" s="50"/>
      <c r="C54" s="50"/>
      <c r="D54" s="49" t="s">
        <v>76</v>
      </c>
      <c r="E54" s="50"/>
      <c r="F54" s="50"/>
      <c r="G54" s="50"/>
    </row>
    <row r="55" spans="1:8" ht="2.4500000000000002" customHeight="1"/>
  </sheetData>
  <mergeCells count="52">
    <mergeCell ref="G49:H49"/>
    <mergeCell ref="G50:H50"/>
    <mergeCell ref="G51:H51"/>
    <mergeCell ref="G52:H52"/>
    <mergeCell ref="A54:C54"/>
    <mergeCell ref="D54:G54"/>
    <mergeCell ref="G44:H44"/>
    <mergeCell ref="G45:H45"/>
    <mergeCell ref="G46:H46"/>
    <mergeCell ref="G47:H47"/>
    <mergeCell ref="G48:H48"/>
    <mergeCell ref="G39:H39"/>
    <mergeCell ref="G40:H40"/>
    <mergeCell ref="G41:H41"/>
    <mergeCell ref="G42:H42"/>
    <mergeCell ref="G43:H4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G19:H19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G9:H9"/>
    <mergeCell ref="G10:H10"/>
    <mergeCell ref="G11:H11"/>
    <mergeCell ref="G12:H12"/>
    <mergeCell ref="G13:H13"/>
    <mergeCell ref="A2:E2"/>
    <mergeCell ref="F2:G2"/>
    <mergeCell ref="A4:G4"/>
    <mergeCell ref="A6:G6"/>
    <mergeCell ref="D8:E8"/>
    <mergeCell ref="F8:H8"/>
  </mergeCells>
  <pageMargins left="0.25" right="0" top="0.5" bottom="0.5" header="0.78740157480314998" footer="0.78740157480314998"/>
  <pageSetup paperSize="9" scale="98" fitToHeight="0" orientation="portrait" horizontalDpi="300" verticalDpi="300" r:id="rId1"/>
  <headerFooter alignWithMargins="0">
    <oddFooter>&amp;C&amp;"Arial,Regular"&amp;10&amp;P/&amp;N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4CC52-6A6E-4EA8-AAF6-E76D382166B4}">
  <sheetPr>
    <pageSetUpPr fitToPage="1"/>
  </sheetPr>
  <dimension ref="A1:H31"/>
  <sheetViews>
    <sheetView showGridLines="0" view="pageBreakPreview" topLeftCell="A8" zoomScale="120" zoomScaleNormal="100" zoomScaleSheetLayoutView="120" workbookViewId="0">
      <selection activeCell="C11" sqref="C11:F27"/>
    </sheetView>
  </sheetViews>
  <sheetFormatPr defaultRowHeight="14.25"/>
  <cols>
    <col min="1" max="1" width="4.5" style="13" customWidth="1"/>
    <col min="2" max="2" width="34.5" style="13" customWidth="1"/>
    <col min="3" max="3" width="11.75" style="13" customWidth="1"/>
    <col min="4" max="4" width="12.125" style="13" customWidth="1"/>
    <col min="5" max="5" width="12.875" style="13" customWidth="1"/>
    <col min="6" max="6" width="11.375" style="13" customWidth="1"/>
    <col min="7" max="7" width="13.75" style="13" customWidth="1"/>
    <col min="8" max="9" width="0" style="13" hidden="1" customWidth="1"/>
    <col min="10" max="16384" width="9" style="13"/>
  </cols>
  <sheetData>
    <row r="1" spans="1:8" ht="7.35" customHeight="1"/>
    <row r="2" spans="1:8" ht="21.75" customHeight="1">
      <c r="A2" s="56" t="s">
        <v>137</v>
      </c>
      <c r="B2" s="57"/>
      <c r="C2" s="57"/>
      <c r="D2" s="57"/>
      <c r="E2" s="57"/>
      <c r="F2" s="50"/>
      <c r="G2" s="50"/>
    </row>
    <row r="3" spans="1:8" ht="5.0999999999999996" customHeight="1"/>
    <row r="4" spans="1:8" ht="48.75" customHeight="1">
      <c r="A4" s="58" t="s">
        <v>148</v>
      </c>
      <c r="B4" s="50"/>
      <c r="C4" s="50"/>
      <c r="D4" s="50"/>
      <c r="E4" s="50"/>
      <c r="F4" s="50"/>
      <c r="G4" s="50"/>
    </row>
    <row r="5" spans="1:8" ht="5.0999999999999996" customHeight="1"/>
    <row r="6" spans="1:8" ht="18" customHeight="1">
      <c r="A6" s="59" t="s">
        <v>75</v>
      </c>
      <c r="B6" s="50"/>
      <c r="C6" s="50"/>
      <c r="D6" s="50"/>
      <c r="E6" s="50"/>
      <c r="F6" s="50"/>
      <c r="G6" s="50"/>
    </row>
    <row r="7" spans="1:8" ht="6.4" customHeight="1"/>
    <row r="8" spans="1:8" ht="21.75" customHeight="1">
      <c r="A8" s="14" t="s">
        <v>76</v>
      </c>
      <c r="B8" s="14" t="s">
        <v>76</v>
      </c>
      <c r="C8" s="14" t="s">
        <v>76</v>
      </c>
      <c r="D8" s="54" t="s">
        <v>49</v>
      </c>
      <c r="E8" s="60"/>
      <c r="F8" s="61" t="s">
        <v>77</v>
      </c>
      <c r="G8" s="62"/>
      <c r="H8" s="63"/>
    </row>
    <row r="9" spans="1:8" ht="30.75" customHeight="1">
      <c r="A9" s="16" t="s">
        <v>61</v>
      </c>
      <c r="B9" s="16" t="s">
        <v>78</v>
      </c>
      <c r="C9" s="16" t="s">
        <v>1</v>
      </c>
      <c r="D9" s="39" t="s">
        <v>146</v>
      </c>
      <c r="E9" s="39" t="s">
        <v>47</v>
      </c>
      <c r="F9" s="15" t="s">
        <v>79</v>
      </c>
      <c r="G9" s="54" t="s">
        <v>80</v>
      </c>
      <c r="H9" s="52"/>
    </row>
    <row r="10" spans="1:8">
      <c r="A10" s="17" t="s">
        <v>2</v>
      </c>
      <c r="B10" s="17" t="s">
        <v>3</v>
      </c>
      <c r="C10" s="18" t="s">
        <v>81</v>
      </c>
      <c r="D10" s="18" t="s">
        <v>82</v>
      </c>
      <c r="E10" s="18" t="s">
        <v>83</v>
      </c>
      <c r="F10" s="18" t="s">
        <v>84</v>
      </c>
      <c r="G10" s="55" t="s">
        <v>85</v>
      </c>
      <c r="H10" s="52"/>
    </row>
    <row r="11" spans="1:8">
      <c r="A11" s="19"/>
      <c r="B11" s="20" t="s">
        <v>124</v>
      </c>
      <c r="C11" s="35">
        <f>C12+C27</f>
        <v>133222000000</v>
      </c>
      <c r="D11" s="35">
        <f>D12</f>
        <v>39024115840</v>
      </c>
      <c r="E11" s="35">
        <f>E12</f>
        <v>65669060200</v>
      </c>
      <c r="F11" s="38">
        <f>E11/C11</f>
        <v>0.4929295476723064</v>
      </c>
      <c r="G11" s="53">
        <v>0</v>
      </c>
      <c r="H11" s="52"/>
    </row>
    <row r="12" spans="1:8">
      <c r="A12" s="19" t="s">
        <v>2</v>
      </c>
      <c r="B12" s="20" t="s">
        <v>125</v>
      </c>
      <c r="C12" s="35">
        <f>C13+C17+C24</f>
        <v>133222000000</v>
      </c>
      <c r="D12" s="35">
        <f>D13+D17</f>
        <v>39024115840</v>
      </c>
      <c r="E12" s="35">
        <f>E13+E17</f>
        <v>65669060200</v>
      </c>
      <c r="F12" s="38">
        <f t="shared" ref="F12:F24" si="0">E12/C12</f>
        <v>0.4929295476723064</v>
      </c>
      <c r="G12" s="53">
        <v>0</v>
      </c>
      <c r="H12" s="52"/>
    </row>
    <row r="13" spans="1:8">
      <c r="A13" s="19" t="s">
        <v>6</v>
      </c>
      <c r="B13" s="20" t="s">
        <v>21</v>
      </c>
      <c r="C13" s="35">
        <f>C14</f>
        <v>2612000000</v>
      </c>
      <c r="D13" s="35">
        <f>D14+D15</f>
        <v>3372579575</v>
      </c>
      <c r="E13" s="35">
        <f>E14+E15</f>
        <v>7050579575</v>
      </c>
      <c r="F13" s="38">
        <f t="shared" si="0"/>
        <v>2.6993030532159263</v>
      </c>
      <c r="G13" s="53">
        <v>0</v>
      </c>
      <c r="H13" s="52"/>
    </row>
    <row r="14" spans="1:8">
      <c r="A14" s="22" t="s">
        <v>81</v>
      </c>
      <c r="B14" s="23" t="s">
        <v>38</v>
      </c>
      <c r="C14" s="81">
        <v>2612000000</v>
      </c>
      <c r="D14" s="81">
        <v>1324460414</v>
      </c>
      <c r="E14" s="81">
        <f>3678000000+D14</f>
        <v>5002460414</v>
      </c>
      <c r="F14" s="38">
        <f t="shared" si="0"/>
        <v>1.9151839257274119</v>
      </c>
      <c r="G14" s="51">
        <v>0</v>
      </c>
      <c r="H14" s="52"/>
    </row>
    <row r="15" spans="1:8">
      <c r="A15" s="22" t="s">
        <v>82</v>
      </c>
      <c r="B15" s="23" t="s">
        <v>55</v>
      </c>
      <c r="C15" s="81">
        <v>0</v>
      </c>
      <c r="D15" s="81">
        <v>2048119161</v>
      </c>
      <c r="E15" s="81">
        <f>D15</f>
        <v>2048119161</v>
      </c>
      <c r="F15" s="38"/>
      <c r="G15" s="51">
        <v>0</v>
      </c>
      <c r="H15" s="52"/>
    </row>
    <row r="16" spans="1:8">
      <c r="A16" s="19" t="s">
        <v>7</v>
      </c>
      <c r="B16" s="20" t="s">
        <v>126</v>
      </c>
      <c r="C16" s="35">
        <v>0</v>
      </c>
      <c r="D16" s="35">
        <v>0</v>
      </c>
      <c r="E16" s="35">
        <v>0</v>
      </c>
      <c r="F16" s="38"/>
      <c r="G16" s="53">
        <v>0</v>
      </c>
      <c r="H16" s="52"/>
    </row>
    <row r="17" spans="1:8">
      <c r="A17" s="19" t="s">
        <v>8</v>
      </c>
      <c r="B17" s="20" t="s">
        <v>127</v>
      </c>
      <c r="C17" s="35">
        <f>89799000000+38451000000</f>
        <v>128250000000</v>
      </c>
      <c r="D17" s="35">
        <v>35651536265</v>
      </c>
      <c r="E17" s="35">
        <f>22966944360+D17</f>
        <v>58618480625</v>
      </c>
      <c r="F17" s="38">
        <f t="shared" si="0"/>
        <v>0.45706417641325536</v>
      </c>
      <c r="G17" s="53">
        <v>0</v>
      </c>
      <c r="H17" s="52"/>
    </row>
    <row r="18" spans="1:8">
      <c r="A18" s="25"/>
      <c r="B18" s="26" t="s">
        <v>128</v>
      </c>
      <c r="C18" s="89">
        <v>0</v>
      </c>
      <c r="D18" s="89">
        <v>0</v>
      </c>
      <c r="E18" s="89">
        <v>0</v>
      </c>
      <c r="F18" s="38"/>
      <c r="G18" s="73">
        <v>0</v>
      </c>
      <c r="H18" s="52"/>
    </row>
    <row r="19" spans="1:8">
      <c r="A19" s="25"/>
      <c r="B19" s="26" t="s">
        <v>129</v>
      </c>
      <c r="C19" s="89">
        <v>61363000000</v>
      </c>
      <c r="D19" s="89">
        <v>22220262319</v>
      </c>
      <c r="E19" s="89">
        <f>13699638650+D19</f>
        <v>35919900969</v>
      </c>
      <c r="F19" s="38">
        <f>E19/C19</f>
        <v>0.58536741960138849</v>
      </c>
      <c r="G19" s="73">
        <v>0</v>
      </c>
      <c r="H19" s="52"/>
    </row>
    <row r="20" spans="1:8" ht="22.5">
      <c r="A20" s="25"/>
      <c r="B20" s="26" t="s">
        <v>130</v>
      </c>
      <c r="C20" s="89">
        <v>547000000</v>
      </c>
      <c r="D20" s="89">
        <v>27200000</v>
      </c>
      <c r="E20" s="89">
        <f>D20</f>
        <v>27200000</v>
      </c>
      <c r="F20" s="38">
        <f>E20/C20</f>
        <v>4.9725776965265082E-2</v>
      </c>
      <c r="G20" s="73">
        <v>0</v>
      </c>
      <c r="H20" s="52"/>
    </row>
    <row r="21" spans="1:8">
      <c r="A21" s="19" t="s">
        <v>10</v>
      </c>
      <c r="B21" s="20" t="s">
        <v>23</v>
      </c>
      <c r="C21" s="35">
        <v>0</v>
      </c>
      <c r="D21" s="35">
        <v>0</v>
      </c>
      <c r="E21" s="35">
        <v>0</v>
      </c>
      <c r="F21" s="38"/>
      <c r="G21" s="53">
        <v>0</v>
      </c>
      <c r="H21" s="52"/>
    </row>
    <row r="22" spans="1:8">
      <c r="A22" s="19" t="s">
        <v>16</v>
      </c>
      <c r="B22" s="20" t="s">
        <v>24</v>
      </c>
      <c r="C22" s="35">
        <v>0</v>
      </c>
      <c r="D22" s="35">
        <v>0</v>
      </c>
      <c r="E22" s="35">
        <v>0</v>
      </c>
      <c r="F22" s="38"/>
      <c r="G22" s="53">
        <v>0</v>
      </c>
      <c r="H22" s="52"/>
    </row>
    <row r="23" spans="1:8">
      <c r="A23" s="19" t="s">
        <v>39</v>
      </c>
      <c r="B23" s="20" t="s">
        <v>25</v>
      </c>
      <c r="C23" s="35">
        <v>0</v>
      </c>
      <c r="D23" s="35">
        <v>0</v>
      </c>
      <c r="E23" s="35">
        <v>0</v>
      </c>
      <c r="F23" s="38"/>
      <c r="G23" s="53">
        <v>0</v>
      </c>
      <c r="H23" s="52"/>
    </row>
    <row r="24" spans="1:8">
      <c r="A24" s="19" t="s">
        <v>40</v>
      </c>
      <c r="B24" s="20" t="s">
        <v>41</v>
      </c>
      <c r="C24" s="35">
        <v>2360000000</v>
      </c>
      <c r="D24" s="35">
        <v>0</v>
      </c>
      <c r="E24" s="35">
        <v>0</v>
      </c>
      <c r="F24" s="38">
        <f t="shared" si="0"/>
        <v>0</v>
      </c>
      <c r="G24" s="53">
        <v>0</v>
      </c>
      <c r="H24" s="52"/>
    </row>
    <row r="25" spans="1:8">
      <c r="A25" s="19" t="s">
        <v>42</v>
      </c>
      <c r="B25" s="20" t="s">
        <v>43</v>
      </c>
      <c r="C25" s="35">
        <v>0</v>
      </c>
      <c r="D25" s="35">
        <v>0</v>
      </c>
      <c r="E25" s="35">
        <v>0</v>
      </c>
      <c r="F25" s="35">
        <v>0</v>
      </c>
      <c r="G25" s="53">
        <v>0</v>
      </c>
      <c r="H25" s="52"/>
    </row>
    <row r="26" spans="1:8">
      <c r="A26" s="19" t="s">
        <v>44</v>
      </c>
      <c r="B26" s="20" t="s">
        <v>26</v>
      </c>
      <c r="C26" s="35">
        <v>0</v>
      </c>
      <c r="D26" s="35">
        <v>0</v>
      </c>
      <c r="E26" s="35">
        <v>0</v>
      </c>
      <c r="F26" s="35">
        <v>0</v>
      </c>
      <c r="G26" s="53">
        <v>0</v>
      </c>
      <c r="H26" s="52"/>
    </row>
    <row r="27" spans="1:8" ht="21">
      <c r="A27" s="19" t="s">
        <v>3</v>
      </c>
      <c r="B27" s="20" t="s">
        <v>131</v>
      </c>
      <c r="C27" s="35">
        <v>0</v>
      </c>
      <c r="D27" s="35">
        <v>0</v>
      </c>
      <c r="E27" s="35">
        <v>0</v>
      </c>
      <c r="F27" s="35">
        <v>0</v>
      </c>
      <c r="G27" s="53">
        <v>0</v>
      </c>
      <c r="H27" s="52"/>
    </row>
    <row r="28" spans="1:8">
      <c r="A28" s="22" t="s">
        <v>81</v>
      </c>
      <c r="B28" s="23" t="s">
        <v>56</v>
      </c>
      <c r="C28" s="24">
        <v>0</v>
      </c>
      <c r="D28" s="24">
        <v>0</v>
      </c>
      <c r="E28" s="24">
        <v>0</v>
      </c>
      <c r="F28" s="24">
        <v>0</v>
      </c>
      <c r="G28" s="51">
        <v>0</v>
      </c>
      <c r="H28" s="52"/>
    </row>
    <row r="29" spans="1:8">
      <c r="A29" s="22" t="s">
        <v>82</v>
      </c>
      <c r="B29" s="23" t="s">
        <v>45</v>
      </c>
      <c r="C29" s="24">
        <v>0</v>
      </c>
      <c r="D29" s="24">
        <v>0</v>
      </c>
      <c r="E29" s="24">
        <v>0</v>
      </c>
      <c r="F29" s="24">
        <v>0</v>
      </c>
      <c r="G29" s="51">
        <v>0</v>
      </c>
      <c r="H29" s="52"/>
    </row>
    <row r="30" spans="1:8">
      <c r="A30" s="22" t="s">
        <v>83</v>
      </c>
      <c r="B30" s="23" t="s">
        <v>57</v>
      </c>
      <c r="C30" s="24">
        <v>0</v>
      </c>
      <c r="D30" s="24">
        <v>0</v>
      </c>
      <c r="E30" s="24">
        <v>0</v>
      </c>
      <c r="F30" s="24">
        <v>0</v>
      </c>
      <c r="G30" s="51">
        <v>0</v>
      </c>
      <c r="H30" s="52"/>
    </row>
    <row r="31" spans="1:8" ht="48.6" customHeight="1"/>
  </sheetData>
  <mergeCells count="28">
    <mergeCell ref="A2:E2"/>
    <mergeCell ref="F2:G2"/>
    <mergeCell ref="A4:G4"/>
    <mergeCell ref="A6:G6"/>
    <mergeCell ref="D8:E8"/>
    <mergeCell ref="F8:H8"/>
    <mergeCell ref="G20:H20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7:H27"/>
    <mergeCell ref="G28:H28"/>
    <mergeCell ref="G29:H29"/>
    <mergeCell ref="G30:H30"/>
    <mergeCell ref="G21:H21"/>
    <mergeCell ref="G22:H22"/>
    <mergeCell ref="G23:H23"/>
    <mergeCell ref="G24:H24"/>
    <mergeCell ref="G25:H25"/>
    <mergeCell ref="G26:H26"/>
  </mergeCells>
  <pageMargins left="0.25" right="0.25" top="0.78740157480314998" bottom="1.55407086614173" header="0.78740157480314998" footer="0.78740157480314998"/>
  <pageSetup paperSize="9" scale="92" fitToHeight="0" orientation="portrait" horizontalDpi="300" verticalDpi="300" r:id="rId1"/>
  <headerFooter alignWithMargins="0">
    <oddFooter>&amp;C&amp;"Arial,Regular"&amp;10&amp;P/&amp;N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505F-5E87-405C-BDCB-FDF2DBE86554}">
  <sheetPr>
    <pageSetUpPr fitToPage="1"/>
  </sheetPr>
  <dimension ref="A1:H31"/>
  <sheetViews>
    <sheetView showGridLines="0" view="pageBreakPreview" zoomScale="120" zoomScaleNormal="100" zoomScaleSheetLayoutView="120" workbookViewId="0">
      <selection activeCell="D14" sqref="D14"/>
    </sheetView>
  </sheetViews>
  <sheetFormatPr defaultRowHeight="14.25"/>
  <cols>
    <col min="1" max="1" width="4.5" style="13" customWidth="1"/>
    <col min="2" max="2" width="34.5" style="13" customWidth="1"/>
    <col min="3" max="3" width="11.75" style="13" customWidth="1"/>
    <col min="4" max="4" width="12.125" style="13" customWidth="1"/>
    <col min="5" max="5" width="12.875" style="13" customWidth="1"/>
    <col min="6" max="6" width="11.375" style="13" customWidth="1"/>
    <col min="7" max="7" width="13.75" style="13" customWidth="1"/>
    <col min="8" max="9" width="0" style="13" hidden="1" customWidth="1"/>
    <col min="10" max="16384" width="9" style="13"/>
  </cols>
  <sheetData>
    <row r="1" spans="1:8" ht="7.35" customHeight="1"/>
    <row r="2" spans="1:8" ht="21.75" customHeight="1">
      <c r="A2" s="56" t="s">
        <v>137</v>
      </c>
      <c r="B2" s="57"/>
      <c r="C2" s="57"/>
      <c r="D2" s="57"/>
      <c r="E2" s="57"/>
      <c r="F2" s="50"/>
      <c r="G2" s="50"/>
    </row>
    <row r="3" spans="1:8" ht="5.0999999999999996" customHeight="1"/>
    <row r="4" spans="1:8" ht="48.75" customHeight="1">
      <c r="A4" s="58" t="s">
        <v>141</v>
      </c>
      <c r="B4" s="50"/>
      <c r="C4" s="50"/>
      <c r="D4" s="50"/>
      <c r="E4" s="50"/>
      <c r="F4" s="50"/>
      <c r="G4" s="50"/>
    </row>
    <row r="5" spans="1:8" ht="5.0999999999999996" customHeight="1"/>
    <row r="6" spans="1:8" ht="18" customHeight="1">
      <c r="A6" s="59" t="s">
        <v>75</v>
      </c>
      <c r="B6" s="50"/>
      <c r="C6" s="50"/>
      <c r="D6" s="50"/>
      <c r="E6" s="50"/>
      <c r="F6" s="50"/>
      <c r="G6" s="50"/>
    </row>
    <row r="7" spans="1:8" ht="6.4" customHeight="1"/>
    <row r="8" spans="1:8" ht="21.75" customHeight="1">
      <c r="A8" s="14" t="s">
        <v>76</v>
      </c>
      <c r="B8" s="14" t="s">
        <v>76</v>
      </c>
      <c r="C8" s="14" t="s">
        <v>76</v>
      </c>
      <c r="D8" s="54" t="s">
        <v>49</v>
      </c>
      <c r="E8" s="60"/>
      <c r="F8" s="61" t="s">
        <v>77</v>
      </c>
      <c r="G8" s="62"/>
      <c r="H8" s="63"/>
    </row>
    <row r="9" spans="1:8" ht="30.75" customHeight="1">
      <c r="A9" s="16" t="s">
        <v>61</v>
      </c>
      <c r="B9" s="16" t="s">
        <v>78</v>
      </c>
      <c r="C9" s="16" t="s">
        <v>1</v>
      </c>
      <c r="D9" s="39" t="s">
        <v>140</v>
      </c>
      <c r="E9" s="39" t="s">
        <v>47</v>
      </c>
      <c r="F9" s="15" t="s">
        <v>79</v>
      </c>
      <c r="G9" s="54" t="s">
        <v>80</v>
      </c>
      <c r="H9" s="52"/>
    </row>
    <row r="10" spans="1:8">
      <c r="A10" s="17" t="s">
        <v>2</v>
      </c>
      <c r="B10" s="17" t="s">
        <v>3</v>
      </c>
      <c r="C10" s="18" t="s">
        <v>81</v>
      </c>
      <c r="D10" s="18" t="s">
        <v>82</v>
      </c>
      <c r="E10" s="18" t="s">
        <v>83</v>
      </c>
      <c r="F10" s="18" t="s">
        <v>84</v>
      </c>
      <c r="G10" s="55" t="s">
        <v>85</v>
      </c>
      <c r="H10" s="52"/>
    </row>
    <row r="11" spans="1:8">
      <c r="A11" s="19"/>
      <c r="B11" s="20" t="s">
        <v>124</v>
      </c>
      <c r="C11" s="21">
        <f>C12+C27</f>
        <v>133222000000</v>
      </c>
      <c r="D11" s="21">
        <f>D12</f>
        <v>26644944360</v>
      </c>
      <c r="E11" s="21">
        <f>E12</f>
        <v>26644944360</v>
      </c>
      <c r="F11" s="37">
        <f>E11/C11</f>
        <v>0.20000408611190343</v>
      </c>
      <c r="G11" s="53">
        <v>0</v>
      </c>
      <c r="H11" s="52"/>
    </row>
    <row r="12" spans="1:8">
      <c r="A12" s="19" t="s">
        <v>2</v>
      </c>
      <c r="B12" s="20" t="s">
        <v>125</v>
      </c>
      <c r="C12" s="21">
        <f>C13+C17+C24</f>
        <v>133222000000</v>
      </c>
      <c r="D12" s="21">
        <f>D13+D17</f>
        <v>26644944360</v>
      </c>
      <c r="E12" s="21">
        <f>E13+E17</f>
        <v>26644944360</v>
      </c>
      <c r="F12" s="37">
        <f t="shared" ref="F12:F24" si="0">E12/C12</f>
        <v>0.20000408611190343</v>
      </c>
      <c r="G12" s="53">
        <v>0</v>
      </c>
      <c r="H12" s="52"/>
    </row>
    <row r="13" spans="1:8">
      <c r="A13" s="19" t="s">
        <v>6</v>
      </c>
      <c r="B13" s="20" t="s">
        <v>21</v>
      </c>
      <c r="C13" s="21">
        <f>C14</f>
        <v>2612000000</v>
      </c>
      <c r="D13" s="21">
        <v>3678000000</v>
      </c>
      <c r="E13" s="21">
        <v>3678000000</v>
      </c>
      <c r="F13" s="37">
        <f t="shared" si="0"/>
        <v>1.4081163859111792</v>
      </c>
      <c r="G13" s="53">
        <v>0</v>
      </c>
      <c r="H13" s="52"/>
    </row>
    <row r="14" spans="1:8">
      <c r="A14" s="22" t="s">
        <v>81</v>
      </c>
      <c r="B14" s="23" t="s">
        <v>38</v>
      </c>
      <c r="C14" s="24">
        <v>2612000000</v>
      </c>
      <c r="D14" s="24">
        <v>3678000000</v>
      </c>
      <c r="E14" s="24">
        <v>3678000000</v>
      </c>
      <c r="F14" s="37">
        <f t="shared" si="0"/>
        <v>1.4081163859111792</v>
      </c>
      <c r="G14" s="51">
        <v>0</v>
      </c>
      <c r="H14" s="52"/>
    </row>
    <row r="15" spans="1:8">
      <c r="A15" s="22" t="s">
        <v>82</v>
      </c>
      <c r="B15" s="23" t="s">
        <v>55</v>
      </c>
      <c r="C15" s="24">
        <v>0</v>
      </c>
      <c r="D15" s="24">
        <v>0</v>
      </c>
      <c r="E15" s="24">
        <v>0</v>
      </c>
      <c r="F15" s="37"/>
      <c r="G15" s="51">
        <v>0</v>
      </c>
      <c r="H15" s="52"/>
    </row>
    <row r="16" spans="1:8">
      <c r="A16" s="19" t="s">
        <v>7</v>
      </c>
      <c r="B16" s="20" t="s">
        <v>126</v>
      </c>
      <c r="C16" s="21">
        <v>0</v>
      </c>
      <c r="D16" s="21">
        <v>0</v>
      </c>
      <c r="E16" s="21">
        <v>0</v>
      </c>
      <c r="F16" s="37"/>
      <c r="G16" s="53">
        <v>0</v>
      </c>
      <c r="H16" s="52"/>
    </row>
    <row r="17" spans="1:8">
      <c r="A17" s="19" t="s">
        <v>8</v>
      </c>
      <c r="B17" s="20" t="s">
        <v>127</v>
      </c>
      <c r="C17" s="21">
        <f>89799000000+38451000000</f>
        <v>128250000000</v>
      </c>
      <c r="D17" s="21">
        <v>22966944360</v>
      </c>
      <c r="E17" s="21">
        <v>22966944360</v>
      </c>
      <c r="F17" s="37">
        <f t="shared" si="0"/>
        <v>0.17907948818713451</v>
      </c>
      <c r="G17" s="53">
        <v>0</v>
      </c>
      <c r="H17" s="52"/>
    </row>
    <row r="18" spans="1:8">
      <c r="A18" s="25"/>
      <c r="B18" s="26" t="s">
        <v>128</v>
      </c>
      <c r="C18" s="27">
        <v>0</v>
      </c>
      <c r="D18" s="27">
        <v>0</v>
      </c>
      <c r="E18" s="27">
        <v>0</v>
      </c>
      <c r="F18" s="37"/>
      <c r="G18" s="73">
        <v>0</v>
      </c>
      <c r="H18" s="52"/>
    </row>
    <row r="19" spans="1:8">
      <c r="A19" s="25"/>
      <c r="B19" s="26" t="s">
        <v>129</v>
      </c>
      <c r="C19" s="27">
        <v>61363000000</v>
      </c>
      <c r="D19" s="27">
        <v>13699638650</v>
      </c>
      <c r="E19" s="27">
        <v>13699638650</v>
      </c>
      <c r="F19" s="37">
        <f t="shared" si="0"/>
        <v>0.22325568583674202</v>
      </c>
      <c r="G19" s="73">
        <v>0</v>
      </c>
      <c r="H19" s="52"/>
    </row>
    <row r="20" spans="1:8" ht="22.5">
      <c r="A20" s="25"/>
      <c r="B20" s="26" t="s">
        <v>130</v>
      </c>
      <c r="C20" s="27">
        <v>0</v>
      </c>
      <c r="D20" s="27">
        <v>0</v>
      </c>
      <c r="E20" s="27">
        <v>0</v>
      </c>
      <c r="F20" s="37"/>
      <c r="G20" s="73">
        <v>0</v>
      </c>
      <c r="H20" s="52"/>
    </row>
    <row r="21" spans="1:8">
      <c r="A21" s="19" t="s">
        <v>10</v>
      </c>
      <c r="B21" s="20" t="s">
        <v>23</v>
      </c>
      <c r="C21" s="21">
        <v>0</v>
      </c>
      <c r="D21" s="21">
        <v>0</v>
      </c>
      <c r="E21" s="21">
        <v>0</v>
      </c>
      <c r="F21" s="37"/>
      <c r="G21" s="53">
        <v>0</v>
      </c>
      <c r="H21" s="52"/>
    </row>
    <row r="22" spans="1:8">
      <c r="A22" s="19" t="s">
        <v>16</v>
      </c>
      <c r="B22" s="20" t="s">
        <v>24</v>
      </c>
      <c r="C22" s="21">
        <v>0</v>
      </c>
      <c r="D22" s="21">
        <v>0</v>
      </c>
      <c r="E22" s="21">
        <v>0</v>
      </c>
      <c r="F22" s="37"/>
      <c r="G22" s="53">
        <v>0</v>
      </c>
      <c r="H22" s="52"/>
    </row>
    <row r="23" spans="1:8">
      <c r="A23" s="19" t="s">
        <v>39</v>
      </c>
      <c r="B23" s="20" t="s">
        <v>25</v>
      </c>
      <c r="C23" s="21">
        <v>0</v>
      </c>
      <c r="D23" s="21">
        <v>0</v>
      </c>
      <c r="E23" s="21">
        <v>0</v>
      </c>
      <c r="F23" s="37"/>
      <c r="G23" s="53">
        <v>0</v>
      </c>
      <c r="H23" s="52"/>
    </row>
    <row r="24" spans="1:8">
      <c r="A24" s="19" t="s">
        <v>40</v>
      </c>
      <c r="B24" s="20" t="s">
        <v>41</v>
      </c>
      <c r="C24" s="21">
        <v>2360000000</v>
      </c>
      <c r="D24" s="21">
        <v>0</v>
      </c>
      <c r="E24" s="21">
        <v>0</v>
      </c>
      <c r="F24" s="37">
        <f t="shared" si="0"/>
        <v>0</v>
      </c>
      <c r="G24" s="53">
        <v>0</v>
      </c>
      <c r="H24" s="52"/>
    </row>
    <row r="25" spans="1:8">
      <c r="A25" s="19" t="s">
        <v>42</v>
      </c>
      <c r="B25" s="20" t="s">
        <v>43</v>
      </c>
      <c r="C25" s="21">
        <v>0</v>
      </c>
      <c r="D25" s="21">
        <v>0</v>
      </c>
      <c r="E25" s="21">
        <v>0</v>
      </c>
      <c r="F25" s="21">
        <v>0</v>
      </c>
      <c r="G25" s="53">
        <v>0</v>
      </c>
      <c r="H25" s="52"/>
    </row>
    <row r="26" spans="1:8">
      <c r="A26" s="19" t="s">
        <v>44</v>
      </c>
      <c r="B26" s="20" t="s">
        <v>26</v>
      </c>
      <c r="C26" s="21">
        <v>0</v>
      </c>
      <c r="D26" s="21">
        <v>0</v>
      </c>
      <c r="E26" s="21">
        <v>0</v>
      </c>
      <c r="F26" s="21">
        <v>0</v>
      </c>
      <c r="G26" s="53">
        <v>0</v>
      </c>
      <c r="H26" s="52"/>
    </row>
    <row r="27" spans="1:8" ht="21">
      <c r="A27" s="19" t="s">
        <v>3</v>
      </c>
      <c r="B27" s="20" t="s">
        <v>131</v>
      </c>
      <c r="C27" s="21">
        <v>0</v>
      </c>
      <c r="D27" s="21">
        <v>0</v>
      </c>
      <c r="E27" s="21">
        <v>0</v>
      </c>
      <c r="F27" s="21">
        <v>0</v>
      </c>
      <c r="G27" s="53">
        <v>0</v>
      </c>
      <c r="H27" s="52"/>
    </row>
    <row r="28" spans="1:8">
      <c r="A28" s="22" t="s">
        <v>81</v>
      </c>
      <c r="B28" s="23" t="s">
        <v>56</v>
      </c>
      <c r="C28" s="24">
        <v>0</v>
      </c>
      <c r="D28" s="24">
        <v>0</v>
      </c>
      <c r="E28" s="24">
        <v>0</v>
      </c>
      <c r="F28" s="24">
        <v>0</v>
      </c>
      <c r="G28" s="51">
        <v>0</v>
      </c>
      <c r="H28" s="52"/>
    </row>
    <row r="29" spans="1:8">
      <c r="A29" s="22" t="s">
        <v>82</v>
      </c>
      <c r="B29" s="23" t="s">
        <v>45</v>
      </c>
      <c r="C29" s="24">
        <v>0</v>
      </c>
      <c r="D29" s="24">
        <v>0</v>
      </c>
      <c r="E29" s="24">
        <v>0</v>
      </c>
      <c r="F29" s="24">
        <v>0</v>
      </c>
      <c r="G29" s="51">
        <v>0</v>
      </c>
      <c r="H29" s="52"/>
    </row>
    <row r="30" spans="1:8">
      <c r="A30" s="22" t="s">
        <v>83</v>
      </c>
      <c r="B30" s="23" t="s">
        <v>57</v>
      </c>
      <c r="C30" s="24">
        <v>0</v>
      </c>
      <c r="D30" s="24">
        <v>0</v>
      </c>
      <c r="E30" s="24">
        <v>0</v>
      </c>
      <c r="F30" s="24">
        <v>0</v>
      </c>
      <c r="G30" s="51">
        <v>0</v>
      </c>
      <c r="H30" s="52"/>
    </row>
    <row r="31" spans="1:8" ht="48.6" customHeight="1"/>
  </sheetData>
  <mergeCells count="28">
    <mergeCell ref="G24:H24"/>
    <mergeCell ref="G25:H25"/>
    <mergeCell ref="G26:H26"/>
    <mergeCell ref="G30:H30"/>
    <mergeCell ref="G27:H27"/>
    <mergeCell ref="G28:H28"/>
    <mergeCell ref="G29:H29"/>
    <mergeCell ref="G19:H19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G9:H9"/>
    <mergeCell ref="G10:H10"/>
    <mergeCell ref="G11:H11"/>
    <mergeCell ref="G12:H12"/>
    <mergeCell ref="G13:H13"/>
    <mergeCell ref="A2:E2"/>
    <mergeCell ref="F2:G2"/>
    <mergeCell ref="A4:G4"/>
    <mergeCell ref="A6:G6"/>
    <mergeCell ref="D8:E8"/>
    <mergeCell ref="F8:H8"/>
  </mergeCells>
  <pageMargins left="0.25" right="0.25" top="0.78740157480314998" bottom="1.55407086614173" header="0.78740157480314998" footer="0.78740157480314998"/>
  <pageSetup paperSize="9" scale="92" fitToHeight="0" orientation="portrait" horizontalDpi="300" verticalDpi="300" r:id="rId1"/>
  <headerFooter alignWithMargins="0">
    <oddFooter>&amp;C&amp;"Arial,Regular"&amp;10&amp;P/&amp;N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080E0-84D1-4942-9E6E-C54AA12E57D5}">
  <dimension ref="A1:K10"/>
  <sheetViews>
    <sheetView tabSelected="1" workbookViewId="0">
      <selection activeCell="E14" sqref="E14"/>
    </sheetView>
  </sheetViews>
  <sheetFormatPr defaultRowHeight="15.75"/>
  <cols>
    <col min="1" max="1" width="5.875" customWidth="1"/>
    <col min="2" max="2" width="20" customWidth="1"/>
    <col min="3" max="3" width="17.625" customWidth="1"/>
    <col min="4" max="4" width="12.75" customWidth="1"/>
    <col min="5" max="5" width="14.75" customWidth="1"/>
    <col min="6" max="6" width="11.125" customWidth="1"/>
    <col min="7" max="7" width="9.875" customWidth="1"/>
    <col min="8" max="8" width="12.5" customWidth="1"/>
    <col min="9" max="9" width="11.5" customWidth="1"/>
    <col min="10" max="10" width="11.75" customWidth="1"/>
  </cols>
  <sheetData>
    <row r="1" spans="1:11" ht="62.45" customHeight="1">
      <c r="A1" s="74" t="s">
        <v>137</v>
      </c>
      <c r="B1" s="74"/>
      <c r="C1" s="74"/>
      <c r="D1" s="74"/>
      <c r="J1" s="75" t="s">
        <v>59</v>
      </c>
      <c r="K1" s="75"/>
    </row>
    <row r="2" spans="1:11" ht="45.75" customHeight="1">
      <c r="A2" s="76" t="s">
        <v>60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ht="19.5" customHeight="1">
      <c r="A3" s="77" t="s">
        <v>147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>
      <c r="J4" s="1" t="s">
        <v>46</v>
      </c>
    </row>
    <row r="5" spans="1:11" ht="45.6" customHeight="1">
      <c r="A5" s="78" t="s">
        <v>61</v>
      </c>
      <c r="B5" s="78" t="s">
        <v>0</v>
      </c>
      <c r="C5" s="78" t="s">
        <v>62</v>
      </c>
      <c r="D5" s="78"/>
      <c r="E5" s="78"/>
      <c r="F5" s="78" t="s">
        <v>63</v>
      </c>
      <c r="G5" s="78"/>
      <c r="H5" s="78"/>
      <c r="I5" s="78" t="s">
        <v>64</v>
      </c>
      <c r="J5" s="78"/>
      <c r="K5" s="78"/>
    </row>
    <row r="6" spans="1:11" ht="31.5">
      <c r="A6" s="78"/>
      <c r="B6" s="78"/>
      <c r="C6" s="6" t="s">
        <v>65</v>
      </c>
      <c r="D6" s="6" t="s">
        <v>66</v>
      </c>
      <c r="E6" s="6" t="s">
        <v>67</v>
      </c>
      <c r="F6" s="6" t="s">
        <v>68</v>
      </c>
      <c r="G6" s="6" t="s">
        <v>69</v>
      </c>
      <c r="H6" s="6" t="s">
        <v>67</v>
      </c>
      <c r="I6" s="6" t="s">
        <v>70</v>
      </c>
      <c r="J6" s="6" t="s">
        <v>66</v>
      </c>
      <c r="K6" s="6" t="s">
        <v>67</v>
      </c>
    </row>
    <row r="7" spans="1:11" ht="35.450000000000003" customHeight="1">
      <c r="A7" s="7" t="s">
        <v>2</v>
      </c>
      <c r="B7" s="7" t="s">
        <v>3</v>
      </c>
      <c r="C7" s="7">
        <v>1</v>
      </c>
      <c r="D7" s="7">
        <v>2</v>
      </c>
      <c r="E7" s="7" t="s">
        <v>71</v>
      </c>
      <c r="F7" s="7">
        <v>4</v>
      </c>
      <c r="G7" s="7">
        <v>5</v>
      </c>
      <c r="H7" s="7" t="s">
        <v>72</v>
      </c>
      <c r="I7" s="7">
        <v>7</v>
      </c>
      <c r="J7" s="7">
        <v>8</v>
      </c>
      <c r="K7" s="7" t="s">
        <v>73</v>
      </c>
    </row>
    <row r="8" spans="1:11" s="12" customFormat="1" ht="35.450000000000003" customHeight="1">
      <c r="A8" s="6"/>
      <c r="B8" s="8" t="s">
        <v>74</v>
      </c>
      <c r="C8" s="11">
        <f>C9+C10</f>
        <v>2360000000</v>
      </c>
      <c r="D8" s="11">
        <f t="shared" ref="D8:K8" si="0">D9+D10</f>
        <v>0</v>
      </c>
      <c r="E8" s="11">
        <f t="shared" si="0"/>
        <v>2360000000</v>
      </c>
      <c r="F8" s="11">
        <f t="shared" si="0"/>
        <v>0</v>
      </c>
      <c r="G8" s="11">
        <f t="shared" si="0"/>
        <v>0</v>
      </c>
      <c r="H8" s="11">
        <f t="shared" si="0"/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</row>
    <row r="9" spans="1:11" ht="30" customHeight="1">
      <c r="A9" s="4">
        <v>1</v>
      </c>
      <c r="B9" s="5" t="s">
        <v>21</v>
      </c>
      <c r="C9" s="4"/>
      <c r="D9" s="4"/>
      <c r="E9" s="4"/>
      <c r="F9" s="4"/>
      <c r="G9" s="4"/>
      <c r="H9" s="4"/>
      <c r="I9" s="4"/>
      <c r="J9" s="4"/>
      <c r="K9" s="4"/>
    </row>
    <row r="10" spans="1:11" ht="49.15" customHeight="1">
      <c r="A10" s="2">
        <v>2</v>
      </c>
      <c r="B10" s="3" t="s">
        <v>22</v>
      </c>
      <c r="C10" s="9">
        <v>2360000000</v>
      </c>
      <c r="D10" s="9">
        <v>0</v>
      </c>
      <c r="E10" s="10">
        <f>C10-D10</f>
        <v>2360000000</v>
      </c>
      <c r="F10" s="2"/>
      <c r="G10" s="2"/>
      <c r="H10" s="2"/>
      <c r="I10" s="2"/>
      <c r="J10" s="2"/>
      <c r="K10" s="2"/>
    </row>
  </sheetData>
  <mergeCells count="9">
    <mergeCell ref="A1:D1"/>
    <mergeCell ref="J1:K1"/>
    <mergeCell ref="A2:K2"/>
    <mergeCell ref="A3:K3"/>
    <mergeCell ref="A5:A6"/>
    <mergeCell ref="B5:B6"/>
    <mergeCell ref="C5:E5"/>
    <mergeCell ref="F5:H5"/>
    <mergeCell ref="I5:K5"/>
  </mergeCells>
  <pageMargins left="0.31496062992125984" right="0.11811023622047245" top="0.55118110236220474" bottom="0.55118110236220474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"/>
  <sheetViews>
    <sheetView workbookViewId="0">
      <selection sqref="A1:D1"/>
    </sheetView>
  </sheetViews>
  <sheetFormatPr defaultRowHeight="15.75"/>
  <cols>
    <col min="1" max="1" width="5.875" customWidth="1"/>
    <col min="2" max="2" width="20" customWidth="1"/>
    <col min="3" max="3" width="17.625" customWidth="1"/>
    <col min="4" max="4" width="12.75" customWidth="1"/>
    <col min="5" max="5" width="14.75" customWidth="1"/>
    <col min="6" max="6" width="11.125" customWidth="1"/>
    <col min="7" max="7" width="9.875" customWidth="1"/>
    <col min="8" max="8" width="12.5" customWidth="1"/>
    <col min="9" max="9" width="11.5" customWidth="1"/>
    <col min="10" max="10" width="11.75" customWidth="1"/>
  </cols>
  <sheetData>
    <row r="1" spans="1:11" ht="62.45" customHeight="1">
      <c r="A1" s="74" t="s">
        <v>137</v>
      </c>
      <c r="B1" s="74"/>
      <c r="C1" s="74"/>
      <c r="D1" s="74"/>
      <c r="J1" s="75" t="s">
        <v>59</v>
      </c>
      <c r="K1" s="75"/>
    </row>
    <row r="2" spans="1:11" ht="45.75" customHeight="1">
      <c r="A2" s="76" t="s">
        <v>60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 ht="19.5" customHeight="1">
      <c r="A3" s="77" t="s">
        <v>142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>
      <c r="J4" s="1" t="s">
        <v>46</v>
      </c>
    </row>
    <row r="5" spans="1:11" ht="45.6" customHeight="1">
      <c r="A5" s="78" t="s">
        <v>61</v>
      </c>
      <c r="B5" s="78" t="s">
        <v>0</v>
      </c>
      <c r="C5" s="78" t="s">
        <v>62</v>
      </c>
      <c r="D5" s="78"/>
      <c r="E5" s="78"/>
      <c r="F5" s="78" t="s">
        <v>63</v>
      </c>
      <c r="G5" s="78"/>
      <c r="H5" s="78"/>
      <c r="I5" s="78" t="s">
        <v>64</v>
      </c>
      <c r="J5" s="78"/>
      <c r="K5" s="78"/>
    </row>
    <row r="6" spans="1:11" ht="31.5">
      <c r="A6" s="78"/>
      <c r="B6" s="78"/>
      <c r="C6" s="6" t="s">
        <v>65</v>
      </c>
      <c r="D6" s="6" t="s">
        <v>66</v>
      </c>
      <c r="E6" s="6" t="s">
        <v>67</v>
      </c>
      <c r="F6" s="6" t="s">
        <v>68</v>
      </c>
      <c r="G6" s="6" t="s">
        <v>69</v>
      </c>
      <c r="H6" s="6" t="s">
        <v>67</v>
      </c>
      <c r="I6" s="6" t="s">
        <v>70</v>
      </c>
      <c r="J6" s="6" t="s">
        <v>66</v>
      </c>
      <c r="K6" s="6" t="s">
        <v>67</v>
      </c>
    </row>
    <row r="7" spans="1:11" ht="35.450000000000003" customHeight="1">
      <c r="A7" s="7" t="s">
        <v>2</v>
      </c>
      <c r="B7" s="7" t="s">
        <v>3</v>
      </c>
      <c r="C7" s="7">
        <v>1</v>
      </c>
      <c r="D7" s="7">
        <v>2</v>
      </c>
      <c r="E7" s="7" t="s">
        <v>71</v>
      </c>
      <c r="F7" s="7">
        <v>4</v>
      </c>
      <c r="G7" s="7">
        <v>5</v>
      </c>
      <c r="H7" s="7" t="s">
        <v>72</v>
      </c>
      <c r="I7" s="7">
        <v>7</v>
      </c>
      <c r="J7" s="7">
        <v>8</v>
      </c>
      <c r="K7" s="7" t="s">
        <v>73</v>
      </c>
    </row>
    <row r="8" spans="1:11" s="12" customFormat="1" ht="35.450000000000003" customHeight="1">
      <c r="A8" s="6"/>
      <c r="B8" s="8" t="s">
        <v>74</v>
      </c>
      <c r="C8" s="11">
        <f>C9+C10</f>
        <v>2360000000</v>
      </c>
      <c r="D8" s="11">
        <f t="shared" ref="D8:K8" si="0">D9+D10</f>
        <v>0</v>
      </c>
      <c r="E8" s="11">
        <f t="shared" si="0"/>
        <v>2360000000</v>
      </c>
      <c r="F8" s="11">
        <f t="shared" si="0"/>
        <v>0</v>
      </c>
      <c r="G8" s="11">
        <f t="shared" si="0"/>
        <v>0</v>
      </c>
      <c r="H8" s="11">
        <f t="shared" si="0"/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</row>
    <row r="9" spans="1:11" ht="30" customHeight="1">
      <c r="A9" s="4">
        <v>1</v>
      </c>
      <c r="B9" s="5" t="s">
        <v>21</v>
      </c>
      <c r="C9" s="4"/>
      <c r="D9" s="4"/>
      <c r="E9" s="4"/>
      <c r="F9" s="4"/>
      <c r="G9" s="4"/>
      <c r="H9" s="4"/>
      <c r="I9" s="4"/>
      <c r="J9" s="4"/>
      <c r="K9" s="4"/>
    </row>
    <row r="10" spans="1:11" ht="49.15" customHeight="1">
      <c r="A10" s="2">
        <v>2</v>
      </c>
      <c r="B10" s="3" t="s">
        <v>22</v>
      </c>
      <c r="C10" s="9">
        <v>2360000000</v>
      </c>
      <c r="D10" s="9">
        <v>0</v>
      </c>
      <c r="E10" s="10">
        <f>C10-D10</f>
        <v>2360000000</v>
      </c>
      <c r="F10" s="2"/>
      <c r="G10" s="2"/>
      <c r="H10" s="2"/>
      <c r="I10" s="2"/>
      <c r="J10" s="2"/>
      <c r="K10" s="2"/>
    </row>
  </sheetData>
  <mergeCells count="9">
    <mergeCell ref="A1:D1"/>
    <mergeCell ref="J1:K1"/>
    <mergeCell ref="A2:K2"/>
    <mergeCell ref="A3:K3"/>
    <mergeCell ref="A5:A6"/>
    <mergeCell ref="B5:B6"/>
    <mergeCell ref="C5:E5"/>
    <mergeCell ref="F5:H5"/>
    <mergeCell ref="I5:K5"/>
  </mergeCells>
  <pageMargins left="0.31496062992125984" right="0.11811023622047245" top="0.55118110236220474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8</vt:i4>
      </vt:variant>
      <vt:variant>
        <vt:lpstr>Phạm vi Có tên</vt:lpstr>
      </vt:variant>
      <vt:variant>
        <vt:i4>2</vt:i4>
      </vt:variant>
    </vt:vector>
  </HeadingPairs>
  <TitlesOfParts>
    <vt:vector size="10" baseType="lpstr">
      <vt:lpstr>BM 54 (Quý II)</vt:lpstr>
      <vt:lpstr>BM 55 (Quý II)</vt:lpstr>
      <vt:lpstr>BM 54</vt:lpstr>
      <vt:lpstr>BM 55</vt:lpstr>
      <vt:lpstr>BM 56.1 (Quý II)</vt:lpstr>
      <vt:lpstr>BM 56.1</vt:lpstr>
      <vt:lpstr>BM 56.2 (Quý II)</vt:lpstr>
      <vt:lpstr>BM 56.2</vt:lpstr>
      <vt:lpstr>'BM 55'!Print_Titles</vt:lpstr>
      <vt:lpstr>'BM 55 (Quý II)'!Print_Titles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Luong Chien</dc:creator>
  <cp:lastModifiedBy>Hoà Dương</cp:lastModifiedBy>
  <cp:lastPrinted>2026-05-22T03:26:18Z</cp:lastPrinted>
  <dcterms:created xsi:type="dcterms:W3CDTF">2026-04-10T01:07:10Z</dcterms:created>
  <dcterms:modified xsi:type="dcterms:W3CDTF">2026-07-09T02:55:51Z</dcterms:modified>
</cp:coreProperties>
</file>